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d8d3bf64734b9c" /></Relationships>
</file>

<file path=xl/workbook.xml><?xml version="1.0" encoding="utf-8"?>
<workbook xmlns="http://schemas.openxmlformats.org/spreadsheetml/2006/main" xmlns:ns1="http://schemas.openxmlformats.org/officeDocument/2006/relationships">
  <sheets>
    <sheet name="Instructions" sheetId="1" ns1:id="R28f92214b23044ae"/>
    <sheet name="Rules" sheetId="2" ns1:id="R6f76ba46271c47df"/>
    <sheet name="Field" sheetId="3" ns1:id="R54588964a11c44d4"/>
    <sheet name="Entries" sheetId="4" ns1:id="Rb707aa9865e34a74"/>
    <sheet name="Example" sheetId="5" ns1:id="Reb9686706b0e4314"/>
    <sheet name="Standings" sheetId="6" ns1:id="R9731f21bedfc4baa"/>
    <sheet name="Pick sheet" sheetId="7" ns1:id="Rc1c893ec544643e3"/>
    <sheet name="2026 field" sheetId="8" ns1:id="Rdb5832cab32244ab"/>
    <sheet name="Snake draft" sheetId="9" ns1:id="R14ad23fb73114aaa"/>
    <sheet name="Handicapped" sheetId="10" ns1:id="Re1dc824ddcad44be"/>
    <sheet name="Random draw" sheetId="11" ns1:id="Rcf6d41c28ec040a9"/>
    <sheet name="Five-pick form" sheetId="12" ns1:id="R90622c9f89fe4423"/>
  </sheets>
  <definedNames>
    <definedName name="_xlnm.Print_Area" localSheetId="3">'Entries'!$A$1:$U$31</definedName>
    <definedName name="_xlnm.Print_Area" localSheetId="4">'Example'!$A$1:$G$18</definedName>
    <definedName name="_xlnm.Print_Area" localSheetId="5">'Standings'!$A$1:$E$32</definedName>
    <definedName name="_xlnm.Print_Area" localSheetId="6">'Pick sheet'!$A$1:$F$68</definedName>
    <definedName name="_xlnm.Print_Area" localSheetId="0">'Instructions'!$A$1:$F$40</definedName>
    <definedName name="_xlnm.Print_Area" localSheetId="1">'Rules'!$A$1:$B$36</definedName>
    <definedName name="_xlnm.Print_Area" localSheetId="2">'Field'!$A$1:$E$124</definedName>
    <definedName name="_xlnm.Print_Area" localSheetId="7">'2026 field'!$A$1:$E$133</definedName>
    <definedName name="_xlnm.Print_Area" localSheetId="8">'Snake draft'!$A$35:$E$65</definedName>
    <definedName name="_xlnm.Print_Area" localSheetId="9">'Handicapped'!$A$35:$E$65</definedName>
    <definedName name="_xlnm.Print_Area" localSheetId="10">'Random draw'!$A$1:$D$129</definedName>
    <definedName name="_xlnm.Print_Titles" localSheetId="10">'Random draw'!$6:$6</definedName>
    <definedName name="_xlnm.Print_Area" localSheetId="11">'Five-pick form'!$A$1:$F$24</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2">
    <numFmt numFmtId="200" formatCode="0"/>
    <numFmt numFmtId="201" formatCode="+0;-0;0"/>
  </numFmts>
  <fonts count="11">
    <font>
      <sz val="11"/>
      <name val="Carlito"/>
    </font>
    <font>
      <sz val="10"/>
      <color rgb="FF1F2937"/>
      <name val="Arial"/>
    </font>
    <font>
      <b/>
      <sz val="16"/>
      <color rgb="FF123B5D"/>
      <name val="Arial"/>
    </font>
    <font>
      <i/>
      <sz val="10"/>
      <color rgb="FF5B6770"/>
      <name val="Arial"/>
    </font>
    <font>
      <b/>
      <sz val="10"/>
      <color rgb="FFFFFFFF"/>
      <name val="Arial"/>
    </font>
    <font>
      <b/>
      <sz val="10"/>
      <color rgb="FF123B5D"/>
      <name val="Arial"/>
    </font>
    <font>
      <sz val="10"/>
      <color rgb="FF5B6770"/>
      <name val="Arial"/>
    </font>
    <font>
      <sz val="11"/>
      <color rgb="FF1F2937"/>
      <name val="Arial"/>
    </font>
    <font>
      <b/>
      <sz val="11"/>
      <color rgb="FFFFFFFF"/>
      <name val="Arial"/>
    </font>
    <font>
      <b/>
      <sz val="14"/>
      <color rgb="FF123B5D"/>
      <name val="Arial"/>
    </font>
    <font>
      <sz val="11"/>
      <name val="Arial"/>
    </font>
  </fonts>
  <fills count="17">
    <fill>
      <patternFill patternType="none"/>
    </fill>
    <fill>
      <patternFill patternType="gray125"/>
    </fill>
    <fill>
      <patternFill patternType="solid">
        <fgColor rgb="FF123B5D"/>
      </patternFill>
    </fill>
    <fill>
      <patternFill patternType="solid">
        <fgColor rgb="FFDCEAF3"/>
      </patternFill>
    </fill>
    <fill>
      <patternFill patternType="solid">
        <fgColor rgb="FF1E7A64"/>
      </patternFill>
    </fill>
    <fill>
      <patternFill patternType="solid">
        <fgColor rgb="FFFFF2CC"/>
      </patternFill>
    </fill>
    <fill>
      <patternFill patternType="solid">
        <fgColor rgb="FFEAF2F8"/>
      </patternFill>
    </fill>
    <fill>
      <patternFill patternType="solid">
        <fgColor rgb="FFE2F0D9"/>
      </patternFill>
    </fill>
    <fill>
      <patternFill patternType="solid">
        <fgColor rgb="FF123B5D"/>
      </patternFill>
    </fill>
    <fill>
      <patternFill patternType="solid">
        <fgColor rgb="FFFFF2CC"/>
      </patternFill>
    </fill>
    <fill>
      <patternFill patternType="solid">
        <fgColor rgb="FFEAF2F8"/>
      </patternFill>
    </fill>
    <fill>
      <patternFill patternType="solid">
        <fgColor rgb="FFFFF2CC"/>
      </patternFill>
    </fill>
    <fill>
      <patternFill patternType="solid">
        <fgColor rgb="FF123B5D"/>
      </patternFill>
    </fill>
    <fill>
      <patternFill patternType="solid">
        <fgColor rgb="FFEAF2F8"/>
      </patternFill>
    </fill>
    <fill>
      <patternFill patternType="solid">
        <fgColor rgb="FF123B5D"/>
      </patternFill>
    </fill>
    <fill>
      <patternFill patternType="solid">
        <fgColor rgb="FFFFF2CC"/>
      </patternFill>
    </fill>
    <fill>
      <patternFill patternType="solid">
        <fgColor rgb="FFEAF2F8"/>
      </patternFill>
    </fill>
  </fills>
  <borders count="15">
    <border/>
    <border>
      <left style="thin">
        <color rgb="FFCBD5E1"/>
      </left>
      <top style="thin">
        <color rgb="FFCBD5E1"/>
      </top>
    </border>
    <border>
      <right style="thin">
        <color rgb="FFCBD5E1"/>
      </right>
      <top style="thin">
        <color rgb="FFCBD5E1"/>
      </top>
    </border>
    <border>
      <left style="thin">
        <color rgb="FFCBD5E1"/>
      </left>
    </border>
    <border>
      <right style="thin">
        <color rgb="FFCBD5E1"/>
      </right>
    </border>
    <border>
      <left style="thin">
        <color rgb="FFCBD5E1"/>
      </left>
      <bottom style="thin">
        <color rgb="FFCBD5E1"/>
      </bottom>
    </border>
    <border>
      <right style="thin">
        <color rgb="FFCBD5E1"/>
      </right>
      <bottom style="thin">
        <color rgb="FFCBD5E1"/>
      </bottom>
    </border>
    <border>
      <left style="thin">
        <color rgb="FF1E7A64"/>
      </left>
      <top style="thin">
        <color rgb="FF1E7A64"/>
      </top>
      <bottom style="thin">
        <color rgb="FF1E7A64"/>
      </bottom>
    </border>
    <border>
      <right style="thin">
        <color rgb="FF1E7A64"/>
      </right>
      <top style="thin">
        <color rgb="FF1E7A64"/>
      </top>
      <bottom style="thin">
        <color rgb="FF1E7A64"/>
      </bottom>
    </border>
    <border>
      <top style="thin">
        <color rgb="FF1E7A64"/>
      </top>
      <bottom style="thin">
        <color rgb="FF1E7A64"/>
      </bottom>
    </border>
    <border>
      <top style="thin">
        <color rgb="FFCBD5E1"/>
      </top>
    </border>
    <border>
      <bottom style="thin">
        <color rgb="FFCBD5E1"/>
      </bottom>
    </border>
    <border>
      <left style="thin">
        <color rgb="FFCBD5E1"/>
      </left>
      <right style="thin">
        <color rgb="FFCBD5E1"/>
      </right>
      <top style="thin">
        <color rgb="FFCBD5E1"/>
      </top>
    </border>
    <border>
      <left style="thin">
        <color rgb="FFCBD5E1"/>
      </left>
      <right style="thin">
        <color rgb="FFCBD5E1"/>
      </right>
    </border>
    <border>
      <left style="thin">
        <color rgb="FFCBD5E1"/>
      </left>
      <right style="thin">
        <color rgb="FFCBD5E1"/>
      </right>
      <bottom style="thin">
        <color rgb="FFCBD5E1"/>
      </bottom>
    </border>
  </borders>
  <cellStyleXfs count="1">
    <xf numFmtId="0" fontId="0" fillId="0" borderId="0"/>
  </cellStyleXfs>
  <cellXfs count="227">
    <xf numFmtId="0" fontId="0" fillId="0" borderId="0" xfId="0" applyProtection="1">
      <protection locked="1" hidden="0"/>
    </xf>
    <xf numFmtId="0" fontId="1" fillId="0" borderId="0" xfId="0" applyNumberFormat="1" applyFont="1" applyFill="1" applyBorder="1" applyProtection="1">
      <protection locked="1" hidden="0"/>
    </xf>
    <xf numFmtId="0" fontId="1" fillId="0" borderId="0" xfId="0" applyNumberFormat="1" applyFont="1" applyFill="1" applyBorder="1" applyAlignment="1" applyProtection="1">
      <alignment vertical="center"/>
      <protection locked="1" hidden="0"/>
    </xf>
    <xf numFmtId="0" fontId="2" fillId="0" borderId="0" xfId="0" applyNumberFormat="1" applyFont="1" applyFill="1" applyBorder="1" applyAlignment="1" applyProtection="1">
      <alignment vertical="center"/>
      <protection locked="1" hidden="0"/>
    </xf>
    <xf numFmtId="0" fontId="3" fillId="0" borderId="0" xfId="0" applyNumberFormat="1" applyFont="1" applyFill="1" applyBorder="1" applyAlignment="1" applyProtection="1">
      <alignment vertical="center"/>
      <protection locked="1" hidden="0"/>
    </xf>
    <xf numFmtId="0" fontId="3" fillId="0" borderId="0" xfId="0" applyNumberFormat="1" applyFont="1" applyFill="1" applyBorder="1" applyAlignment="1" applyProtection="1">
      <alignment vertical="center" wrapText="1"/>
      <protection locked="1" hidden="0"/>
    </xf>
    <xf numFmtId="0" fontId="1" fillId="2" borderId="0" xfId="0" applyNumberFormat="1" applyFont="1" applyFill="1" applyBorder="1" applyAlignment="1" applyProtection="1">
      <alignment vertical="center"/>
      <protection locked="1" hidden="0"/>
    </xf>
    <xf numFmtId="0" fontId="4" fillId="2" borderId="0" xfId="0" applyNumberFormat="1" applyFont="1" applyFill="1" applyBorder="1" applyAlignment="1" applyProtection="1">
      <alignment vertical="center"/>
      <protection locked="1" hidden="0"/>
    </xf>
    <xf numFmtId="0" fontId="5" fillId="0" borderId="0" xfId="0" applyNumberFormat="1" applyFont="1" applyFill="1" applyBorder="1" applyAlignment="1" applyProtection="1">
      <alignment vertical="center"/>
      <protection locked="1" hidden="0"/>
    </xf>
    <xf numFmtId="0" fontId="5" fillId="0" borderId="0" xfId="0" applyNumberFormat="1" applyFont="1" applyFill="1" applyBorder="1" applyAlignment="1" applyProtection="1">
      <alignment horizontal="center" vertical="center"/>
      <protection locked="1" hidden="0"/>
    </xf>
    <xf numFmtId="0" fontId="1" fillId="0" borderId="0" xfId="0" applyNumberFormat="1" applyFont="1" applyFill="1" applyBorder="1" applyAlignment="1" applyProtection="1">
      <alignment vertical="center" wrapText="1"/>
      <protection locked="1" hidden="0"/>
    </xf>
    <xf numFmtId="0" fontId="5" fillId="0" borderId="1" xfId="0" applyNumberFormat="1" applyFont="1" applyFill="1" applyBorder="1" applyAlignment="1" applyProtection="1">
      <alignment horizontal="center" vertical="center"/>
      <protection locked="1" hidden="0"/>
    </xf>
    <xf numFmtId="0" fontId="1" fillId="0" borderId="2" xfId="0" applyNumberFormat="1" applyFont="1" applyFill="1" applyBorder="1" applyAlignment="1" applyProtection="1">
      <alignment vertical="center" wrapText="1"/>
      <protection locked="1" hidden="0"/>
    </xf>
    <xf numFmtId="0" fontId="5" fillId="0" borderId="3" xfId="0" applyNumberFormat="1" applyFont="1" applyFill="1" applyBorder="1" applyAlignment="1" applyProtection="1">
      <alignment horizontal="center" vertical="center"/>
      <protection locked="1" hidden="0"/>
    </xf>
    <xf numFmtId="0" fontId="1" fillId="0" borderId="4" xfId="0" applyNumberFormat="1" applyFont="1" applyFill="1" applyBorder="1" applyAlignment="1" applyProtection="1">
      <alignment vertical="center" wrapText="1"/>
      <protection locked="1" hidden="0"/>
    </xf>
    <xf numFmtId="0" fontId="5" fillId="0" borderId="5" xfId="0" applyNumberFormat="1" applyFont="1" applyFill="1" applyBorder="1" applyAlignment="1" applyProtection="1">
      <alignment horizontal="center" vertical="center"/>
      <protection locked="1" hidden="0"/>
    </xf>
    <xf numFmtId="0" fontId="1" fillId="0" borderId="6" xfId="0" applyNumberFormat="1" applyFont="1" applyFill="1" applyBorder="1" applyAlignment="1" applyProtection="1">
      <alignment vertical="center" wrapText="1"/>
      <protection locked="1" hidden="0"/>
    </xf>
    <xf numFmtId="0" fontId="5" fillId="0" borderId="1" xfId="0" applyNumberFormat="1" applyFont="1" applyFill="1" applyBorder="1" applyAlignment="1" applyProtection="1">
      <alignment vertical="center"/>
      <protection locked="1" hidden="0"/>
    </xf>
    <xf numFmtId="0" fontId="5" fillId="0" borderId="3" xfId="0" applyNumberFormat="1" applyFont="1" applyFill="1" applyBorder="1" applyAlignment="1" applyProtection="1">
      <alignment vertical="center"/>
      <protection locked="1" hidden="0"/>
    </xf>
    <xf numFmtId="0" fontId="5" fillId="0" borderId="5" xfId="0" applyNumberFormat="1" applyFont="1" applyFill="1" applyBorder="1" applyAlignment="1" applyProtection="1">
      <alignment vertical="center"/>
      <protection locked="1" hidden="0"/>
    </xf>
    <xf numFmtId="0" fontId="1" fillId="3" borderId="0" xfId="0" applyNumberFormat="1" applyFont="1" applyFill="1" applyBorder="1" applyAlignment="1" applyProtection="1">
      <alignment vertical="center"/>
      <protection locked="1" hidden="0"/>
    </xf>
    <xf numFmtId="0" fontId="1" fillId="3" borderId="0" xfId="0" applyNumberFormat="1" applyFont="1" applyFill="1" applyBorder="1" applyAlignment="1" applyProtection="1">
      <alignment vertical="center" wrapText="1"/>
      <protection locked="1" hidden="0"/>
    </xf>
    <xf numFmtId="0" fontId="1" fillId="3" borderId="0" xfId="0" applyNumberFormat="1" applyFont="1" applyFill="1" applyBorder="1" applyAlignment="1" applyProtection="1">
      <alignment vertical="top" wrapText="1"/>
      <protection locked="1" hidden="0"/>
    </xf>
    <xf numFmtId="0" fontId="2" fillId="0" borderId="0" xfId="0" applyNumberFormat="1" applyFont="1" applyFill="1" applyBorder="1" applyAlignment="1" applyProtection="1">
      <alignment vertical="center" wrapText="1"/>
      <protection locked="1" hidden="0"/>
    </xf>
    <xf numFmtId="0" fontId="4" fillId="2" borderId="0" xfId="0" applyNumberFormat="1" applyFont="1" applyFill="1" applyBorder="1" applyAlignment="1" applyProtection="1">
      <alignment vertical="center" wrapText="1"/>
      <protection locked="1" hidden="0"/>
    </xf>
    <xf numFmtId="0" fontId="5" fillId="0" borderId="1" xfId="0" applyNumberFormat="1" applyFont="1" applyFill="1" applyBorder="1" applyAlignment="1" applyProtection="1">
      <alignment horizontal="center" vertical="center" wrapText="1"/>
      <protection locked="1" hidden="0"/>
    </xf>
    <xf numFmtId="0" fontId="5" fillId="0" borderId="3" xfId="0" applyNumberFormat="1" applyFont="1" applyFill="1" applyBorder="1" applyAlignment="1" applyProtection="1">
      <alignment horizontal="center" vertical="center" wrapText="1"/>
      <protection locked="1" hidden="0"/>
    </xf>
    <xf numFmtId="0" fontId="5" fillId="0" borderId="5" xfId="0" applyNumberFormat="1" applyFont="1" applyFill="1" applyBorder="1" applyAlignment="1" applyProtection="1">
      <alignment horizontal="center" vertical="center" wrapText="1"/>
      <protection locked="1" hidden="0"/>
    </xf>
    <xf numFmtId="0" fontId="5" fillId="0" borderId="1" xfId="0" applyNumberFormat="1" applyFont="1" applyFill="1" applyBorder="1" applyAlignment="1" applyProtection="1">
      <alignment vertical="center" wrapText="1"/>
      <protection locked="1" hidden="0"/>
    </xf>
    <xf numFmtId="0" fontId="5" fillId="0" borderId="3" xfId="0" applyNumberFormat="1" applyFont="1" applyFill="1" applyBorder="1" applyAlignment="1" applyProtection="1">
      <alignment vertical="center" wrapText="1"/>
      <protection locked="1" hidden="0"/>
    </xf>
    <xf numFmtId="0" fontId="5" fillId="0" borderId="5" xfId="0" applyNumberFormat="1" applyFont="1" applyFill="1" applyBorder="1" applyAlignment="1" applyProtection="1">
      <alignment vertical="center" wrapText="1"/>
      <protection locked="1" hidden="0"/>
    </xf>
    <xf numFmtId="0" fontId="1" fillId="4" borderId="0" xfId="0" applyNumberFormat="1" applyFont="1" applyFill="1" applyBorder="1" applyAlignment="1" applyProtection="1">
      <alignment vertical="center"/>
      <protection locked="1" hidden="0"/>
    </xf>
    <xf numFmtId="0" fontId="4" fillId="4" borderId="0" xfId="0" applyNumberFormat="1" applyFont="1" applyFill="1" applyBorder="1" applyAlignment="1" applyProtection="1">
      <alignment vertical="center"/>
      <protection locked="1" hidden="0"/>
    </xf>
    <xf numFmtId="0" fontId="4" fillId="4" borderId="7" xfId="0" applyNumberFormat="1" applyFont="1" applyFill="1" applyBorder="1" applyAlignment="1" applyProtection="1">
      <alignment vertical="center"/>
      <protection locked="1" hidden="0"/>
    </xf>
    <xf numFmtId="0" fontId="4" fillId="4" borderId="8" xfId="0" applyNumberFormat="1" applyFont="1" applyFill="1" applyBorder="1" applyAlignment="1" applyProtection="1">
      <alignment vertical="center"/>
      <protection locked="1" hidden="0"/>
    </xf>
    <xf numFmtId="0" fontId="4" fillId="4" borderId="7" xfId="0" applyNumberFormat="1" applyFont="1" applyFill="1" applyBorder="1" applyAlignment="1" applyProtection="1">
      <alignment vertical="center" wrapText="1"/>
      <protection locked="1" hidden="0"/>
    </xf>
    <xf numFmtId="0" fontId="4" fillId="4" borderId="8" xfId="0" applyNumberFormat="1" applyFont="1" applyFill="1" applyBorder="1" applyAlignment="1" applyProtection="1">
      <alignment vertical="center" wrapText="1"/>
      <protection locked="1" hidden="0"/>
    </xf>
    <xf numFmtId="0" fontId="4" fillId="4" borderId="7" xfId="0" applyNumberFormat="1" applyFont="1" applyFill="1" applyBorder="1" applyAlignment="1" applyProtection="1">
      <alignment horizontal="center" vertical="center" wrapText="1"/>
      <protection locked="1" hidden="0"/>
    </xf>
    <xf numFmtId="0" fontId="4" fillId="4" borderId="8" xfId="0" applyNumberFormat="1" applyFont="1" applyFill="1" applyBorder="1" applyAlignment="1" applyProtection="1">
      <alignment horizontal="center" vertical="center" wrapText="1"/>
      <protection locked="1" hidden="0"/>
    </xf>
    <xf numFmtId="0" fontId="1" fillId="0" borderId="2" xfId="0" applyNumberFormat="1" applyFont="1" applyFill="1" applyBorder="1" applyAlignment="1" applyProtection="1">
      <alignment vertical="center"/>
      <protection locked="1" hidden="0"/>
    </xf>
    <xf numFmtId="0" fontId="1" fillId="0" borderId="4" xfId="0" applyNumberFormat="1" applyFont="1" applyFill="1" applyBorder="1" applyAlignment="1" applyProtection="1">
      <alignment vertical="center"/>
      <protection locked="1" hidden="0"/>
    </xf>
    <xf numFmtId="0" fontId="1" fillId="0" borderId="6" xfId="0" applyNumberFormat="1" applyFont="1" applyFill="1" applyBorder="1" applyAlignment="1" applyProtection="1">
      <alignment vertical="center"/>
      <protection locked="1" hidden="0"/>
    </xf>
    <xf numFmtId="0" fontId="4" fillId="4" borderId="9" xfId="0" applyNumberFormat="1" applyFont="1" applyFill="1" applyBorder="1" applyAlignment="1" applyProtection="1">
      <alignment vertical="center"/>
      <protection locked="1" hidden="0"/>
    </xf>
    <xf numFmtId="0" fontId="4" fillId="4" borderId="9" xfId="0" applyNumberFormat="1" applyFont="1" applyFill="1" applyBorder="1" applyAlignment="1" applyProtection="1">
      <alignment vertical="center" wrapText="1"/>
      <protection locked="1" hidden="0"/>
    </xf>
    <xf numFmtId="0" fontId="4" fillId="4" borderId="9" xfId="0" applyNumberFormat="1" applyFont="1" applyFill="1" applyBorder="1" applyAlignment="1" applyProtection="1">
      <alignment horizontal="center" vertical="center" wrapText="1"/>
      <protection locked="1" hidden="0"/>
    </xf>
    <xf numFmtId="0" fontId="1" fillId="0" borderId="0" xfId="0" applyNumberFormat="1" applyFont="1" applyFill="1" applyBorder="1" applyAlignment="1" applyProtection="1">
      <alignment horizontal="center" vertical="center"/>
      <protection locked="1" hidden="0"/>
    </xf>
    <xf numFmtId="0" fontId="1" fillId="5" borderId="0" xfId="0" applyNumberFormat="1" applyFont="1" applyFill="1" applyBorder="1" applyAlignment="1" applyProtection="1">
      <alignment vertical="center"/>
      <protection locked="1" hidden="0"/>
    </xf>
    <xf numFmtId="0" fontId="1" fillId="0" borderId="1" xfId="0" applyNumberFormat="1" applyFont="1" applyFill="1" applyBorder="1" applyAlignment="1" applyProtection="1">
      <alignment horizontal="center" vertical="center"/>
      <protection locked="1" hidden="0"/>
    </xf>
    <xf numFmtId="0" fontId="1" fillId="5" borderId="10" xfId="0" applyNumberFormat="1" applyFont="1" applyFill="1" applyBorder="1" applyAlignment="1" applyProtection="1">
      <alignment vertical="center"/>
      <protection locked="1" hidden="0"/>
    </xf>
    <xf numFmtId="0" fontId="3" fillId="0" borderId="2" xfId="0" applyNumberFormat="1" applyFont="1" applyFill="1" applyBorder="1" applyAlignment="1" applyProtection="1">
      <alignment vertical="center"/>
      <protection locked="1" hidden="0"/>
    </xf>
    <xf numFmtId="0" fontId="1" fillId="0" borderId="3" xfId="0" applyNumberFormat="1" applyFont="1" applyFill="1" applyBorder="1" applyAlignment="1" applyProtection="1">
      <alignment horizontal="center" vertical="center"/>
      <protection locked="1" hidden="0"/>
    </xf>
    <xf numFmtId="0" fontId="3" fillId="0" borderId="4" xfId="0" applyNumberFormat="1" applyFont="1" applyFill="1" applyBorder="1" applyAlignment="1" applyProtection="1">
      <alignment vertical="center"/>
      <protection locked="1" hidden="0"/>
    </xf>
    <xf numFmtId="0" fontId="1" fillId="0" borderId="5" xfId="0" applyNumberFormat="1" applyFont="1" applyFill="1" applyBorder="1" applyAlignment="1" applyProtection="1">
      <alignment horizontal="center" vertical="center"/>
      <protection locked="1" hidden="0"/>
    </xf>
    <xf numFmtId="0" fontId="1" fillId="5" borderId="11" xfId="0" applyNumberFormat="1" applyFont="1" applyFill="1" applyBorder="1" applyAlignment="1" applyProtection="1">
      <alignment vertical="center"/>
      <protection locked="1" hidden="0"/>
    </xf>
    <xf numFmtId="0" fontId="3" fillId="0" borderId="6" xfId="0" applyNumberFormat="1" applyFont="1" applyFill="1" applyBorder="1" applyAlignment="1" applyProtection="1">
      <alignment vertical="center"/>
      <protection locked="1" hidden="0"/>
    </xf>
    <xf numFmtId="0" fontId="1" fillId="0" borderId="1" xfId="0" applyNumberFormat="1" applyFont="1" applyFill="1" applyBorder="1" applyAlignment="1" applyProtection="1">
      <alignment horizontal="center" vertical="center" wrapText="1"/>
      <protection locked="1" hidden="0"/>
    </xf>
    <xf numFmtId="0" fontId="1" fillId="5" borderId="10" xfId="0" applyNumberFormat="1" applyFont="1" applyFill="1" applyBorder="1" applyAlignment="1" applyProtection="1">
      <alignment vertical="center" wrapText="1"/>
      <protection locked="1" hidden="0"/>
    </xf>
    <xf numFmtId="0" fontId="3" fillId="0" borderId="2" xfId="0" applyNumberFormat="1" applyFont="1" applyFill="1" applyBorder="1" applyAlignment="1" applyProtection="1">
      <alignment vertical="center" wrapText="1"/>
      <protection locked="1" hidden="0"/>
    </xf>
    <xf numFmtId="0" fontId="1" fillId="0" borderId="3" xfId="0" applyNumberFormat="1" applyFont="1" applyFill="1" applyBorder="1" applyAlignment="1" applyProtection="1">
      <alignment horizontal="center" vertical="center" wrapText="1"/>
      <protection locked="1" hidden="0"/>
    </xf>
    <xf numFmtId="0" fontId="1" fillId="5" borderId="0" xfId="0" applyNumberFormat="1" applyFont="1" applyFill="1" applyBorder="1" applyAlignment="1" applyProtection="1">
      <alignment vertical="center" wrapText="1"/>
      <protection locked="1" hidden="0"/>
    </xf>
    <xf numFmtId="0" fontId="3" fillId="0" borderId="4" xfId="0" applyNumberFormat="1" applyFont="1" applyFill="1" applyBorder="1" applyAlignment="1" applyProtection="1">
      <alignment vertical="center" wrapText="1"/>
      <protection locked="1" hidden="0"/>
    </xf>
    <xf numFmtId="0" fontId="1" fillId="0" borderId="5" xfId="0" applyNumberFormat="1" applyFont="1" applyFill="1" applyBorder="1" applyAlignment="1" applyProtection="1">
      <alignment horizontal="center" vertical="center" wrapText="1"/>
      <protection locked="1" hidden="0"/>
    </xf>
    <xf numFmtId="0" fontId="1" fillId="5" borderId="11" xfId="0" applyNumberFormat="1" applyFont="1" applyFill="1" applyBorder="1" applyAlignment="1" applyProtection="1">
      <alignment vertical="center" wrapText="1"/>
      <protection locked="1" hidden="0"/>
    </xf>
    <xf numFmtId="0" fontId="3" fillId="0" borderId="6" xfId="0" applyNumberFormat="1" applyFont="1" applyFill="1" applyBorder="1" applyAlignment="1" applyProtection="1">
      <alignment vertical="center" wrapText="1"/>
      <protection locked="1" hidden="0"/>
    </xf>
    <xf numFmtId="0" fontId="1" fillId="5" borderId="1" xfId="0" applyNumberFormat="1" applyFont="1" applyFill="1" applyBorder="1" applyAlignment="1" applyProtection="1">
      <alignment vertical="center"/>
      <protection locked="1" hidden="0"/>
    </xf>
    <xf numFmtId="0" fontId="1" fillId="5" borderId="2" xfId="0" applyNumberFormat="1" applyFont="1" applyFill="1" applyBorder="1" applyAlignment="1" applyProtection="1">
      <alignment vertical="center"/>
      <protection locked="1" hidden="0"/>
    </xf>
    <xf numFmtId="0" fontId="1" fillId="5" borderId="3" xfId="0" applyNumberFormat="1" applyFont="1" applyFill="1" applyBorder="1" applyAlignment="1" applyProtection="1">
      <alignment vertical="center"/>
      <protection locked="1" hidden="0"/>
    </xf>
    <xf numFmtId="0" fontId="1" fillId="5" borderId="4" xfId="0" applyNumberFormat="1" applyFont="1" applyFill="1" applyBorder="1" applyAlignment="1" applyProtection="1">
      <alignment vertical="center"/>
      <protection locked="1" hidden="0"/>
    </xf>
    <xf numFmtId="0" fontId="1" fillId="5" borderId="5" xfId="0" applyNumberFormat="1" applyFont="1" applyFill="1" applyBorder="1" applyAlignment="1" applyProtection="1">
      <alignment vertical="center"/>
      <protection locked="1" hidden="0"/>
    </xf>
    <xf numFmtId="0" fontId="1" fillId="5" borderId="6" xfId="0" applyNumberFormat="1" applyFont="1" applyFill="1" applyBorder="1" applyAlignment="1" applyProtection="1">
      <alignment vertical="center"/>
      <protection locked="1" hidden="0"/>
    </xf>
    <xf numFmtId="0" fontId="1" fillId="6" borderId="0" xfId="0" applyNumberFormat="1" applyFont="1" applyFill="1" applyBorder="1" applyAlignment="1" applyProtection="1">
      <alignment vertical="center"/>
      <protection locked="1" hidden="0"/>
    </xf>
    <xf numFmtId="0" fontId="1" fillId="6" borderId="12" xfId="0" applyNumberFormat="1" applyFont="1" applyFill="1" applyBorder="1" applyAlignment="1" applyProtection="1">
      <alignment vertical="center"/>
      <protection locked="1" hidden="0"/>
    </xf>
    <xf numFmtId="0" fontId="1" fillId="6" borderId="13" xfId="0" applyNumberFormat="1" applyFont="1" applyFill="1" applyBorder="1" applyAlignment="1" applyProtection="1">
      <alignment vertical="center"/>
      <protection locked="1" hidden="0"/>
    </xf>
    <xf numFmtId="0" fontId="1" fillId="6" borderId="14" xfId="0" applyNumberFormat="1" applyFont="1" applyFill="1" applyBorder="1" applyAlignment="1" applyProtection="1">
      <alignment vertical="center"/>
      <protection locked="1" hidden="0"/>
    </xf>
    <xf numFmtId="0" fontId="1" fillId="6" borderId="1" xfId="0" applyNumberFormat="1" applyFont="1" applyFill="1" applyBorder="1" applyAlignment="1" applyProtection="1">
      <alignment vertical="center"/>
      <protection locked="1" hidden="0"/>
    </xf>
    <xf numFmtId="0" fontId="1" fillId="6" borderId="10" xfId="0" applyNumberFormat="1" applyFont="1" applyFill="1" applyBorder="1" applyAlignment="1" applyProtection="1">
      <alignment vertical="center"/>
      <protection locked="1" hidden="0"/>
    </xf>
    <xf numFmtId="0" fontId="1" fillId="6" borderId="2" xfId="0" applyNumberFormat="1" applyFont="1" applyFill="1" applyBorder="1" applyAlignment="1" applyProtection="1">
      <alignment vertical="center"/>
      <protection locked="1" hidden="0"/>
    </xf>
    <xf numFmtId="0" fontId="1" fillId="6" borderId="3" xfId="0" applyNumberFormat="1" applyFont="1" applyFill="1" applyBorder="1" applyAlignment="1" applyProtection="1">
      <alignment vertical="center"/>
      <protection locked="1" hidden="0"/>
    </xf>
    <xf numFmtId="0" fontId="1" fillId="6" borderId="4" xfId="0" applyNumberFormat="1" applyFont="1" applyFill="1" applyBorder="1" applyAlignment="1" applyProtection="1">
      <alignment vertical="center"/>
      <protection locked="1" hidden="0"/>
    </xf>
    <xf numFmtId="0" fontId="1" fillId="6" borderId="5" xfId="0" applyNumberFormat="1" applyFont="1" applyFill="1" applyBorder="1" applyAlignment="1" applyProtection="1">
      <alignment vertical="center"/>
      <protection locked="1" hidden="0"/>
    </xf>
    <xf numFmtId="0" fontId="1" fillId="6" borderId="11" xfId="0" applyNumberFormat="1" applyFont="1" applyFill="1" applyBorder="1" applyAlignment="1" applyProtection="1">
      <alignment vertical="center"/>
      <protection locked="1" hidden="0"/>
    </xf>
    <xf numFmtId="0" fontId="1" fillId="6" borderId="6" xfId="0" applyNumberFormat="1" applyFont="1" applyFill="1" applyBorder="1" applyAlignment="1" applyProtection="1">
      <alignment vertical="center"/>
      <protection locked="1" hidden="0"/>
    </xf>
    <xf numFmtId="0" fontId="6" fillId="0" borderId="0" xfId="0" applyNumberFormat="1" applyFont="1" applyFill="1" applyBorder="1" applyAlignment="1" applyProtection="1">
      <alignment vertical="center"/>
      <protection locked="1" hidden="0"/>
    </xf>
    <xf numFmtId="0" fontId="6" fillId="0" borderId="0" xfId="0" applyNumberFormat="1" applyFont="1" applyFill="1" applyBorder="1" applyAlignment="1" applyProtection="1">
      <alignment horizontal="center" vertical="center"/>
      <protection locked="1" hidden="0"/>
    </xf>
    <xf numFmtId="200" fontId="1" fillId="6" borderId="12" xfId="0" applyNumberFormat="1" applyFont="1" applyFill="1" applyBorder="1" applyAlignment="1" applyProtection="1">
      <alignment vertical="center"/>
      <protection locked="1" hidden="0"/>
    </xf>
    <xf numFmtId="200" fontId="1" fillId="6" borderId="13" xfId="0" applyNumberFormat="1" applyFont="1" applyFill="1" applyBorder="1" applyAlignment="1" applyProtection="1">
      <alignment vertical="center"/>
      <protection locked="1" hidden="0"/>
    </xf>
    <xf numFmtId="200" fontId="1" fillId="6" borderId="14" xfId="0" applyNumberFormat="1" applyFont="1" applyFill="1" applyBorder="1" applyAlignment="1" applyProtection="1">
      <alignment vertical="center"/>
      <protection locked="1" hidden="0"/>
    </xf>
    <xf numFmtId="200" fontId="1" fillId="5" borderId="1" xfId="0" applyNumberFormat="1" applyFont="1" applyFill="1" applyBorder="1" applyAlignment="1" applyProtection="1">
      <alignment vertical="center"/>
      <protection locked="1" hidden="0"/>
    </xf>
    <xf numFmtId="200" fontId="1" fillId="5" borderId="10" xfId="0" applyNumberFormat="1" applyFont="1" applyFill="1" applyBorder="1" applyAlignment="1" applyProtection="1">
      <alignment vertical="center"/>
      <protection locked="1" hidden="0"/>
    </xf>
    <xf numFmtId="200" fontId="1" fillId="5" borderId="2" xfId="0" applyNumberFormat="1" applyFont="1" applyFill="1" applyBorder="1" applyAlignment="1" applyProtection="1">
      <alignment vertical="center"/>
      <protection locked="1" hidden="0"/>
    </xf>
    <xf numFmtId="200" fontId="1" fillId="6" borderId="1" xfId="0" applyNumberFormat="1" applyFont="1" applyFill="1" applyBorder="1" applyAlignment="1" applyProtection="1">
      <alignment vertical="center"/>
      <protection locked="1" hidden="0"/>
    </xf>
    <xf numFmtId="200" fontId="1" fillId="6" borderId="10" xfId="0" applyNumberFormat="1" applyFont="1" applyFill="1" applyBorder="1" applyAlignment="1" applyProtection="1">
      <alignment vertical="center"/>
      <protection locked="1" hidden="0"/>
    </xf>
    <xf numFmtId="200" fontId="1" fillId="5" borderId="3" xfId="0" applyNumberFormat="1" applyFont="1" applyFill="1" applyBorder="1" applyAlignment="1" applyProtection="1">
      <alignment vertical="center"/>
      <protection locked="1" hidden="0"/>
    </xf>
    <xf numFmtId="200" fontId="1" fillId="5" borderId="0" xfId="0" applyNumberFormat="1" applyFont="1" applyFill="1" applyBorder="1" applyAlignment="1" applyProtection="1">
      <alignment vertical="center"/>
      <protection locked="1" hidden="0"/>
    </xf>
    <xf numFmtId="200" fontId="1" fillId="5" borderId="4" xfId="0" applyNumberFormat="1" applyFont="1" applyFill="1" applyBorder="1" applyAlignment="1" applyProtection="1">
      <alignment vertical="center"/>
      <protection locked="1" hidden="0"/>
    </xf>
    <xf numFmtId="200" fontId="1" fillId="6" borderId="3" xfId="0" applyNumberFormat="1" applyFont="1" applyFill="1" applyBorder="1" applyAlignment="1" applyProtection="1">
      <alignment vertical="center"/>
      <protection locked="1" hidden="0"/>
    </xf>
    <xf numFmtId="200" fontId="1" fillId="6" borderId="0" xfId="0" applyNumberFormat="1" applyFont="1" applyFill="1" applyBorder="1" applyAlignment="1" applyProtection="1">
      <alignment vertical="center"/>
      <protection locked="1" hidden="0"/>
    </xf>
    <xf numFmtId="200" fontId="1" fillId="5" borderId="5" xfId="0" applyNumberFormat="1" applyFont="1" applyFill="1" applyBorder="1" applyAlignment="1" applyProtection="1">
      <alignment vertical="center"/>
      <protection locked="1" hidden="0"/>
    </xf>
    <xf numFmtId="200" fontId="1" fillId="5" borderId="11" xfId="0" applyNumberFormat="1" applyFont="1" applyFill="1" applyBorder="1" applyAlignment="1" applyProtection="1">
      <alignment vertical="center"/>
      <protection locked="1" hidden="0"/>
    </xf>
    <xf numFmtId="200" fontId="1" fillId="5" borderId="6" xfId="0" applyNumberFormat="1" applyFont="1" applyFill="1" applyBorder="1" applyAlignment="1" applyProtection="1">
      <alignment vertical="center"/>
      <protection locked="1" hidden="0"/>
    </xf>
    <xf numFmtId="200" fontId="1" fillId="6" borderId="5" xfId="0" applyNumberFormat="1" applyFont="1" applyFill="1" applyBorder="1" applyAlignment="1" applyProtection="1">
      <alignment vertical="center"/>
      <protection locked="1" hidden="0"/>
    </xf>
    <xf numFmtId="200" fontId="1" fillId="6" borderId="11" xfId="0" applyNumberFormat="1" applyFont="1" applyFill="1" applyBorder="1" applyAlignment="1" applyProtection="1">
      <alignment vertical="center"/>
      <protection locked="1" hidden="0"/>
    </xf>
    <xf numFmtId="200" fontId="1" fillId="6" borderId="1" xfId="0" applyNumberFormat="1" applyFont="1" applyFill="1" applyBorder="1" applyAlignment="1" applyProtection="1">
      <alignment horizontal="center" vertical="center"/>
      <protection locked="1" hidden="0"/>
    </xf>
    <xf numFmtId="200" fontId="1" fillId="6" borderId="10" xfId="0" applyNumberFormat="1" applyFont="1" applyFill="1" applyBorder="1" applyAlignment="1" applyProtection="1">
      <alignment horizontal="center" vertical="center"/>
      <protection locked="1" hidden="0"/>
    </xf>
    <xf numFmtId="0" fontId="1" fillId="6" borderId="10" xfId="0" applyNumberFormat="1" applyFont="1" applyFill="1" applyBorder="1" applyAlignment="1" applyProtection="1">
      <alignment horizontal="center" vertical="center"/>
      <protection locked="1" hidden="0"/>
    </xf>
    <xf numFmtId="0" fontId="1" fillId="6" borderId="2" xfId="0" applyNumberFormat="1" applyFont="1" applyFill="1" applyBorder="1" applyAlignment="1" applyProtection="1">
      <alignment horizontal="center" vertical="center"/>
      <protection locked="1" hidden="0"/>
    </xf>
    <xf numFmtId="200" fontId="1" fillId="6" borderId="3" xfId="0" applyNumberFormat="1" applyFont="1" applyFill="1" applyBorder="1" applyAlignment="1" applyProtection="1">
      <alignment horizontal="center" vertical="center"/>
      <protection locked="1" hidden="0"/>
    </xf>
    <xf numFmtId="200" fontId="1" fillId="6" borderId="0" xfId="0" applyNumberFormat="1" applyFont="1" applyFill="1" applyBorder="1" applyAlignment="1" applyProtection="1">
      <alignment horizontal="center" vertical="center"/>
      <protection locked="1" hidden="0"/>
    </xf>
    <xf numFmtId="0" fontId="1" fillId="6" borderId="0" xfId="0" applyNumberFormat="1" applyFont="1" applyFill="1" applyBorder="1" applyAlignment="1" applyProtection="1">
      <alignment horizontal="center" vertical="center"/>
      <protection locked="1" hidden="0"/>
    </xf>
    <xf numFmtId="0" fontId="1" fillId="6" borderId="4" xfId="0" applyNumberFormat="1" applyFont="1" applyFill="1" applyBorder="1" applyAlignment="1" applyProtection="1">
      <alignment horizontal="center" vertical="center"/>
      <protection locked="1" hidden="0"/>
    </xf>
    <xf numFmtId="200" fontId="1" fillId="6" borderId="5" xfId="0" applyNumberFormat="1" applyFont="1" applyFill="1" applyBorder="1" applyAlignment="1" applyProtection="1">
      <alignment horizontal="center" vertical="center"/>
      <protection locked="1" hidden="0"/>
    </xf>
    <xf numFmtId="200" fontId="1" fillId="6" borderId="11" xfId="0" applyNumberFormat="1" applyFont="1" applyFill="1" applyBorder="1" applyAlignment="1" applyProtection="1">
      <alignment horizontal="center" vertical="center"/>
      <protection locked="1" hidden="0"/>
    </xf>
    <xf numFmtId="0" fontId="1" fillId="6" borderId="11" xfId="0" applyNumberFormat="1" applyFont="1" applyFill="1" applyBorder="1" applyAlignment="1" applyProtection="1">
      <alignment horizontal="center" vertical="center"/>
      <protection locked="1" hidden="0"/>
    </xf>
    <xf numFmtId="0" fontId="1" fillId="6" borderId="6" xfId="0" applyNumberFormat="1" applyFont="1" applyFill="1" applyBorder="1" applyAlignment="1" applyProtection="1">
      <alignment horizontal="center" vertical="center"/>
      <protection locked="1" hidden="0"/>
    </xf>
    <xf numFmtId="0" fontId="0" fillId="7" borderId="0" xfId="0" applyNumberFormat="1" applyFont="1" applyFill="1" applyBorder="1" applyProtection="1">
      <protection locked="1" hidden="0"/>
    </xf>
    <xf numFmtId="0" fontId="1" fillId="7" borderId="0" xfId="0" applyNumberFormat="1" applyFont="1" applyFill="1" applyBorder="1" applyProtection="1">
      <protection locked="1" hidden="0"/>
    </xf>
    <xf numFmtId="0" fontId="1" fillId="7" borderId="0" xfId="0" applyNumberFormat="1" applyFont="1" applyFill="1" applyBorder="1" applyAlignment="1" applyProtection="1">
      <alignment wrapText="1"/>
      <protection locked="1" hidden="0"/>
    </xf>
    <xf numFmtId="0" fontId="6" fillId="0" borderId="1" xfId="0" applyNumberFormat="1" applyFont="1" applyFill="1" applyBorder="1" applyAlignment="1" applyProtection="1">
      <alignment horizontal="center" vertical="center"/>
      <protection locked="1" hidden="0"/>
    </xf>
    <xf numFmtId="0" fontId="6" fillId="0" borderId="3" xfId="0" applyNumberFormat="1" applyFont="1" applyFill="1" applyBorder="1" applyAlignment="1" applyProtection="1">
      <alignment horizontal="center" vertical="center"/>
      <protection locked="1" hidden="0"/>
    </xf>
    <xf numFmtId="0" fontId="0" fillId="0" borderId="3" xfId="0" applyNumberFormat="1" applyFont="1" applyFill="1" applyBorder="1" applyProtection="1">
      <protection locked="1" hidden="0"/>
    </xf>
    <xf numFmtId="0" fontId="0" fillId="0" borderId="0" xfId="0" applyNumberFormat="1" applyFont="1" applyFill="1" applyBorder="1" applyProtection="1">
      <protection locked="1" hidden="0"/>
    </xf>
    <xf numFmtId="0" fontId="0" fillId="0" borderId="4" xfId="0" applyNumberFormat="1" applyFont="1" applyFill="1" applyBorder="1" applyProtection="1">
      <protection locked="1" hidden="0"/>
    </xf>
    <xf numFmtId="0" fontId="0" fillId="0" borderId="5" xfId="0" applyNumberFormat="1" applyFont="1" applyFill="1" applyBorder="1" applyProtection="1">
      <protection locked="1" hidden="0"/>
    </xf>
    <xf numFmtId="0" fontId="0" fillId="0" borderId="11" xfId="0" applyNumberFormat="1" applyFont="1" applyFill="1" applyBorder="1" applyProtection="1">
      <protection locked="1" hidden="0"/>
    </xf>
    <xf numFmtId="0" fontId="0" fillId="0" borderId="6" xfId="0" applyNumberFormat="1" applyFont="1" applyFill="1" applyBorder="1" applyProtection="1">
      <protection locked="1" hidden="0"/>
    </xf>
    <xf numFmtId="0" fontId="6" fillId="0" borderId="1" xfId="0" applyNumberFormat="1" applyFont="1" applyFill="1" applyBorder="1" applyAlignment="1" applyProtection="1">
      <alignment horizontal="center" vertical="center" wrapText="1"/>
      <protection locked="1" hidden="0"/>
    </xf>
    <xf numFmtId="0" fontId="1" fillId="5" borderId="1" xfId="0" applyNumberFormat="1" applyFont="1" applyFill="1" applyBorder="1" applyAlignment="1" applyProtection="1">
      <alignment vertical="center" wrapText="1"/>
      <protection locked="1" hidden="0"/>
    </xf>
    <xf numFmtId="0" fontId="1" fillId="5" borderId="2" xfId="0" applyNumberFormat="1" applyFont="1" applyFill="1" applyBorder="1" applyAlignment="1" applyProtection="1">
      <alignment vertical="center" wrapText="1"/>
      <protection locked="1" hidden="0"/>
    </xf>
    <xf numFmtId="200" fontId="1" fillId="6" borderId="12" xfId="0" applyNumberFormat="1" applyFont="1" applyFill="1" applyBorder="1" applyAlignment="1" applyProtection="1">
      <alignment vertical="center" wrapText="1"/>
      <protection locked="1" hidden="0"/>
    </xf>
    <xf numFmtId="200" fontId="1" fillId="5" borderId="1" xfId="0" applyNumberFormat="1" applyFont="1" applyFill="1" applyBorder="1" applyAlignment="1" applyProtection="1">
      <alignment vertical="center" wrapText="1"/>
      <protection locked="1" hidden="0"/>
    </xf>
    <xf numFmtId="200" fontId="1" fillId="5" borderId="10" xfId="0" applyNumberFormat="1" applyFont="1" applyFill="1" applyBorder="1" applyAlignment="1" applyProtection="1">
      <alignment vertical="center" wrapText="1"/>
      <protection locked="1" hidden="0"/>
    </xf>
    <xf numFmtId="200" fontId="1" fillId="5" borderId="2" xfId="0" applyNumberFormat="1" applyFont="1" applyFill="1" applyBorder="1" applyAlignment="1" applyProtection="1">
      <alignment vertical="center" wrapText="1"/>
      <protection locked="1" hidden="0"/>
    </xf>
    <xf numFmtId="200" fontId="1" fillId="6" borderId="1" xfId="0" applyNumberFormat="1" applyFont="1" applyFill="1" applyBorder="1" applyAlignment="1" applyProtection="1">
      <alignment horizontal="center" vertical="center" wrapText="1"/>
      <protection locked="1" hidden="0"/>
    </xf>
    <xf numFmtId="200" fontId="1" fillId="6" borderId="10" xfId="0" applyNumberFormat="1" applyFont="1" applyFill="1" applyBorder="1" applyAlignment="1" applyProtection="1">
      <alignment horizontal="center" vertical="center" wrapText="1"/>
      <protection locked="1" hidden="0"/>
    </xf>
    <xf numFmtId="0" fontId="1" fillId="6" borderId="10" xfId="0" applyNumberFormat="1" applyFont="1" applyFill="1" applyBorder="1" applyAlignment="1" applyProtection="1">
      <alignment horizontal="center" vertical="center" wrapText="1"/>
      <protection locked="1" hidden="0"/>
    </xf>
    <xf numFmtId="0" fontId="1" fillId="6" borderId="2" xfId="0" applyNumberFormat="1" applyFont="1" applyFill="1" applyBorder="1" applyAlignment="1" applyProtection="1">
      <alignment horizontal="center" vertical="center" wrapText="1"/>
      <protection locked="1" hidden="0"/>
    </xf>
    <xf numFmtId="0" fontId="6" fillId="0" borderId="3" xfId="0" applyNumberFormat="1" applyFont="1" applyFill="1" applyBorder="1" applyAlignment="1" applyProtection="1">
      <alignment horizontal="center" vertical="center" wrapText="1"/>
      <protection locked="1" hidden="0"/>
    </xf>
    <xf numFmtId="0" fontId="1" fillId="5" borderId="3" xfId="0" applyNumberFormat="1" applyFont="1" applyFill="1" applyBorder="1" applyAlignment="1" applyProtection="1">
      <alignment vertical="center" wrapText="1"/>
      <protection locked="1" hidden="0"/>
    </xf>
    <xf numFmtId="0" fontId="1" fillId="5" borderId="4" xfId="0" applyNumberFormat="1" applyFont="1" applyFill="1" applyBorder="1" applyAlignment="1" applyProtection="1">
      <alignment vertical="center" wrapText="1"/>
      <protection locked="1" hidden="0"/>
    </xf>
    <xf numFmtId="200" fontId="1" fillId="6" borderId="13" xfId="0" applyNumberFormat="1" applyFont="1" applyFill="1" applyBorder="1" applyAlignment="1" applyProtection="1">
      <alignment vertical="center" wrapText="1"/>
      <protection locked="1" hidden="0"/>
    </xf>
    <xf numFmtId="200" fontId="1" fillId="5" borderId="3" xfId="0" applyNumberFormat="1" applyFont="1" applyFill="1" applyBorder="1" applyAlignment="1" applyProtection="1">
      <alignment vertical="center" wrapText="1"/>
      <protection locked="1" hidden="0"/>
    </xf>
    <xf numFmtId="200" fontId="1" fillId="5" borderId="0" xfId="0" applyNumberFormat="1" applyFont="1" applyFill="1" applyBorder="1" applyAlignment="1" applyProtection="1">
      <alignment vertical="center" wrapText="1"/>
      <protection locked="1" hidden="0"/>
    </xf>
    <xf numFmtId="200" fontId="1" fillId="5" borderId="4" xfId="0" applyNumberFormat="1" applyFont="1" applyFill="1" applyBorder="1" applyAlignment="1" applyProtection="1">
      <alignment vertical="center" wrapText="1"/>
      <protection locked="1" hidden="0"/>
    </xf>
    <xf numFmtId="200" fontId="1" fillId="6" borderId="3" xfId="0" applyNumberFormat="1" applyFont="1" applyFill="1" applyBorder="1" applyAlignment="1" applyProtection="1">
      <alignment horizontal="center" vertical="center" wrapText="1"/>
      <protection locked="1" hidden="0"/>
    </xf>
    <xf numFmtId="200" fontId="1" fillId="6" borderId="0" xfId="0" applyNumberFormat="1" applyFont="1" applyFill="1" applyBorder="1" applyAlignment="1" applyProtection="1">
      <alignment horizontal="center" vertical="center" wrapText="1"/>
      <protection locked="1" hidden="0"/>
    </xf>
    <xf numFmtId="0" fontId="1" fillId="6" borderId="0" xfId="0" applyNumberFormat="1" applyFont="1" applyFill="1" applyBorder="1" applyAlignment="1" applyProtection="1">
      <alignment horizontal="center" vertical="center" wrapText="1"/>
      <protection locked="1" hidden="0"/>
    </xf>
    <xf numFmtId="0" fontId="1" fillId="6" borderId="4" xfId="0" applyNumberFormat="1" applyFont="1" applyFill="1" applyBorder="1" applyAlignment="1" applyProtection="1">
      <alignment horizontal="center" vertical="center" wrapText="1"/>
      <protection locked="1" hidden="0"/>
    </xf>
    <xf numFmtId="0" fontId="1" fillId="5" borderId="5" xfId="0" applyNumberFormat="1" applyFont="1" applyFill="1" applyBorder="1" applyAlignment="1" applyProtection="1">
      <alignment vertical="center" wrapText="1"/>
      <protection locked="1" hidden="0"/>
    </xf>
    <xf numFmtId="0" fontId="1" fillId="5" borderId="6" xfId="0" applyNumberFormat="1" applyFont="1" applyFill="1" applyBorder="1" applyAlignment="1" applyProtection="1">
      <alignment vertical="center" wrapText="1"/>
      <protection locked="1" hidden="0"/>
    </xf>
    <xf numFmtId="200" fontId="1" fillId="6" borderId="14" xfId="0" applyNumberFormat="1" applyFont="1" applyFill="1" applyBorder="1" applyAlignment="1" applyProtection="1">
      <alignment vertical="center" wrapText="1"/>
      <protection locked="1" hidden="0"/>
    </xf>
    <xf numFmtId="200" fontId="1" fillId="5" borderId="5" xfId="0" applyNumberFormat="1" applyFont="1" applyFill="1" applyBorder="1" applyAlignment="1" applyProtection="1">
      <alignment vertical="center" wrapText="1"/>
      <protection locked="1" hidden="0"/>
    </xf>
    <xf numFmtId="200" fontId="1" fillId="5" borderId="11" xfId="0" applyNumberFormat="1" applyFont="1" applyFill="1" applyBorder="1" applyAlignment="1" applyProtection="1">
      <alignment vertical="center" wrapText="1"/>
      <protection locked="1" hidden="0"/>
    </xf>
    <xf numFmtId="200" fontId="1" fillId="5" borderId="6" xfId="0" applyNumberFormat="1" applyFont="1" applyFill="1" applyBorder="1" applyAlignment="1" applyProtection="1">
      <alignment vertical="center" wrapText="1"/>
      <protection locked="1" hidden="0"/>
    </xf>
    <xf numFmtId="200" fontId="1" fillId="6" borderId="5" xfId="0" applyNumberFormat="1" applyFont="1" applyFill="1" applyBorder="1" applyAlignment="1" applyProtection="1">
      <alignment horizontal="center" vertical="center" wrapText="1"/>
      <protection locked="1" hidden="0"/>
    </xf>
    <xf numFmtId="200" fontId="1" fillId="6" borderId="11" xfId="0" applyNumberFormat="1" applyFont="1" applyFill="1" applyBorder="1" applyAlignment="1" applyProtection="1">
      <alignment horizontal="center" vertical="center" wrapText="1"/>
      <protection locked="1" hidden="0"/>
    </xf>
    <xf numFmtId="0" fontId="1" fillId="6" borderId="11" xfId="0" applyNumberFormat="1" applyFont="1" applyFill="1" applyBorder="1" applyAlignment="1" applyProtection="1">
      <alignment horizontal="center" vertical="center" wrapText="1"/>
      <protection locked="1" hidden="0"/>
    </xf>
    <xf numFmtId="0" fontId="1" fillId="6" borderId="6" xfId="0" applyNumberFormat="1" applyFont="1" applyFill="1" applyBorder="1" applyAlignment="1" applyProtection="1">
      <alignment horizontal="center" vertical="center" wrapText="1"/>
      <protection locked="1" hidden="0"/>
    </xf>
    <xf numFmtId="0" fontId="0" fillId="0" borderId="3" xfId="0" applyNumberFormat="1" applyFont="1" applyFill="1" applyBorder="1" applyAlignment="1" applyProtection="1">
      <alignment wrapText="1"/>
      <protection locked="1" hidden="0"/>
    </xf>
    <xf numFmtId="0" fontId="0" fillId="0" borderId="0" xfId="0" applyNumberFormat="1" applyFont="1" applyFill="1" applyBorder="1" applyAlignment="1" applyProtection="1">
      <alignment wrapText="1"/>
      <protection locked="1" hidden="0"/>
    </xf>
    <xf numFmtId="0" fontId="0" fillId="0" borderId="4" xfId="0" applyNumberFormat="1" applyFont="1" applyFill="1" applyBorder="1" applyAlignment="1" applyProtection="1">
      <alignment wrapText="1"/>
      <protection locked="1" hidden="0"/>
    </xf>
    <xf numFmtId="0" fontId="0" fillId="0" borderId="5" xfId="0" applyNumberFormat="1" applyFont="1" applyFill="1" applyBorder="1" applyAlignment="1" applyProtection="1">
      <alignment wrapText="1"/>
      <protection locked="1" hidden="0"/>
    </xf>
    <xf numFmtId="0" fontId="0" fillId="0" borderId="11" xfId="0" applyNumberFormat="1" applyFont="1" applyFill="1" applyBorder="1" applyAlignment="1" applyProtection="1">
      <alignment wrapText="1"/>
      <protection locked="1" hidden="0"/>
    </xf>
    <xf numFmtId="0" fontId="0" fillId="0" borderId="6" xfId="0" applyNumberFormat="1" applyFont="1" applyFill="1" applyBorder="1" applyAlignment="1" applyProtection="1">
      <alignment wrapText="1"/>
      <protection locked="1" hidden="0"/>
    </xf>
    <xf numFmtId="0" fontId="1" fillId="7" borderId="3" xfId="0" applyNumberFormat="1" applyFont="1" applyFill="1" applyBorder="1" applyAlignment="1" applyProtection="1">
      <alignment wrapText="1"/>
      <protection locked="1" hidden="0"/>
    </xf>
    <xf numFmtId="0" fontId="7" fillId="0" borderId="0" xfId="0" applyNumberFormat="1" applyFont="1" applyFill="1" applyBorder="1" applyProtection="1">
      <protection locked="1" hidden="0"/>
    </xf>
    <xf numFmtId="0" fontId="7" fillId="0" borderId="0" xfId="0" applyNumberFormat="1" applyFont="1" applyFill="1" applyBorder="1" applyAlignment="1" applyProtection="1">
      <alignment vertical="center"/>
      <protection locked="1" hidden="0"/>
    </xf>
    <xf numFmtId="0" fontId="7" fillId="0" borderId="0" xfId="0" applyNumberFormat="1" applyFont="1" applyFill="1" applyBorder="1" applyAlignment="1" applyProtection="1">
      <alignment vertical="center" wrapText="1"/>
      <protection locked="1" hidden="0"/>
    </xf>
    <xf numFmtId="0" fontId="7" fillId="8" borderId="0" xfId="0" applyNumberFormat="1" applyFont="1" applyFill="1" applyBorder="1" applyAlignment="1" applyProtection="1">
      <alignment vertical="center"/>
      <protection locked="1" hidden="0"/>
    </xf>
    <xf numFmtId="0" fontId="8" fillId="8" borderId="0" xfId="0" applyNumberFormat="1" applyFont="1" applyFill="1" applyBorder="1" applyAlignment="1" applyProtection="1">
      <alignment vertical="center"/>
      <protection locked="1" hidden="0"/>
    </xf>
    <xf numFmtId="0" fontId="8" fillId="8" borderId="0" xfId="0" applyNumberFormat="1" applyFont="1" applyFill="1" applyBorder="1" applyAlignment="1" applyProtection="1">
      <alignment vertical="center" wrapText="1"/>
      <protection locked="1" hidden="0"/>
    </xf>
    <xf numFmtId="0" fontId="7" fillId="9" borderId="0" xfId="0" applyNumberFormat="1" applyFont="1" applyFill="1" applyBorder="1" applyAlignment="1" applyProtection="1">
      <alignment vertical="center"/>
      <protection locked="1" hidden="0"/>
    </xf>
    <xf numFmtId="200" fontId="7" fillId="9" borderId="0" xfId="0" applyNumberFormat="1" applyFont="1" applyFill="1" applyBorder="1" applyAlignment="1" applyProtection="1">
      <alignment vertical="center"/>
      <protection locked="1" hidden="0"/>
    </xf>
    <xf numFmtId="0" fontId="7" fillId="9" borderId="0" xfId="0" applyNumberFormat="1" applyFont="1" applyFill="1" applyBorder="1" applyAlignment="1" applyProtection="1">
      <alignment vertical="center" wrapText="1"/>
      <protection locked="1" hidden="0"/>
    </xf>
    <xf numFmtId="200" fontId="1" fillId="10" borderId="1" xfId="0" applyNumberFormat="1" applyFont="1" applyFill="1" applyBorder="1" applyAlignment="1" applyProtection="1">
      <alignment vertical="center" wrapText="1"/>
      <protection locked="1" hidden="0"/>
    </xf>
    <xf numFmtId="200" fontId="1" fillId="10" borderId="10" xfId="0" applyNumberFormat="1" applyFont="1" applyFill="1" applyBorder="1" applyAlignment="1" applyProtection="1">
      <alignment vertical="center" wrapText="1"/>
      <protection locked="1" hidden="0"/>
    </xf>
    <xf numFmtId="200" fontId="1" fillId="10" borderId="2" xfId="0" applyNumberFormat="1" applyFont="1" applyFill="1" applyBorder="1" applyAlignment="1" applyProtection="1">
      <alignment vertical="center" wrapText="1"/>
      <protection locked="1" hidden="0"/>
    </xf>
    <xf numFmtId="200" fontId="1" fillId="10" borderId="3" xfId="0" applyNumberFormat="1" applyFont="1" applyFill="1" applyBorder="1" applyAlignment="1" applyProtection="1">
      <alignment vertical="center" wrapText="1"/>
      <protection locked="1" hidden="0"/>
    </xf>
    <xf numFmtId="200" fontId="1" fillId="10" borderId="0" xfId="0" applyNumberFormat="1" applyFont="1" applyFill="1" applyBorder="1" applyAlignment="1" applyProtection="1">
      <alignment vertical="center" wrapText="1"/>
      <protection locked="1" hidden="0"/>
    </xf>
    <xf numFmtId="200" fontId="1" fillId="10" borderId="4" xfId="0" applyNumberFormat="1" applyFont="1" applyFill="1" applyBorder="1" applyAlignment="1" applyProtection="1">
      <alignment vertical="center" wrapText="1"/>
      <protection locked="1" hidden="0"/>
    </xf>
    <xf numFmtId="200" fontId="1" fillId="10" borderId="5" xfId="0" applyNumberFormat="1" applyFont="1" applyFill="1" applyBorder="1" applyAlignment="1" applyProtection="1">
      <alignment vertical="center" wrapText="1"/>
      <protection locked="1" hidden="0"/>
    </xf>
    <xf numFmtId="200" fontId="1" fillId="10" borderId="11" xfId="0" applyNumberFormat="1" applyFont="1" applyFill="1" applyBorder="1" applyAlignment="1" applyProtection="1">
      <alignment vertical="center" wrapText="1"/>
      <protection locked="1" hidden="0"/>
    </xf>
    <xf numFmtId="200" fontId="1" fillId="10" borderId="6" xfId="0" applyNumberFormat="1" applyFont="1" applyFill="1" applyBorder="1" applyAlignment="1" applyProtection="1">
      <alignment vertical="center" wrapText="1"/>
      <protection locked="1" hidden="0"/>
    </xf>
    <xf numFmtId="0" fontId="0" fillId="8" borderId="0" xfId="0" applyNumberFormat="1" applyFont="1" applyFill="1" applyBorder="1" applyProtection="1">
      <protection locked="1" hidden="0"/>
    </xf>
    <xf numFmtId="0" fontId="8" fillId="8" borderId="0" xfId="0" applyNumberFormat="1" applyFont="1" applyFill="1" applyBorder="1" applyProtection="1">
      <protection locked="1" hidden="0"/>
    </xf>
    <xf numFmtId="0" fontId="8" fillId="8" borderId="0" xfId="0" applyNumberFormat="1" applyFont="1" applyFill="1" applyBorder="1" applyAlignment="1" applyProtection="1">
      <alignment wrapText="1"/>
      <protection locked="1" hidden="0"/>
    </xf>
    <xf numFmtId="0" fontId="0" fillId="9" borderId="0" xfId="0" applyNumberFormat="1" applyFont="1" applyFill="1" applyBorder="1" applyProtection="1">
      <protection locked="1" hidden="0"/>
    </xf>
    <xf numFmtId="0" fontId="7" fillId="10" borderId="0" xfId="0" applyNumberFormat="1" applyFont="1" applyFill="1" applyBorder="1" applyAlignment="1" applyProtection="1">
      <alignment vertical="center"/>
      <protection locked="1" hidden="0"/>
    </xf>
    <xf numFmtId="0" fontId="7" fillId="10" borderId="0" xfId="0" applyNumberFormat="1" applyFont="1" applyFill="1" applyBorder="1" applyAlignment="1" applyProtection="1">
      <alignment horizontal="center" vertical="center"/>
      <protection locked="1" hidden="0"/>
    </xf>
    <xf numFmtId="0" fontId="7" fillId="0" borderId="0" xfId="0" applyNumberFormat="1" applyFont="1" applyFill="1" applyBorder="1" applyAlignment="1" applyProtection="1">
      <alignment horizontal="center" vertical="center"/>
      <protection locked="1" hidden="0"/>
    </xf>
    <xf numFmtId="0" fontId="7" fillId="0" borderId="0" xfId="0" applyNumberFormat="1" applyFont="1" applyFill="1" applyBorder="1" applyAlignment="1" applyProtection="1">
      <alignment horizontal="center" vertical="center" wrapText="1"/>
      <protection locked="1" hidden="0"/>
    </xf>
    <xf numFmtId="0" fontId="9" fillId="0" borderId="0" xfId="0" applyNumberFormat="1" applyFont="1" applyFill="1" applyBorder="1" applyAlignment="1" applyProtection="1">
      <alignment vertical="center" wrapText="1"/>
      <protection locked="1" hidden="0"/>
    </xf>
    <xf numFmtId="0" fontId="7" fillId="11" borderId="0" xfId="0" applyNumberFormat="1" applyFont="1" applyFill="1" applyBorder="1" applyAlignment="1" applyProtection="1">
      <alignment vertical="center"/>
      <protection locked="1" hidden="0"/>
    </xf>
    <xf numFmtId="0" fontId="7" fillId="12" borderId="0" xfId="0" applyNumberFormat="1" applyFont="1" applyFill="1" applyBorder="1" applyAlignment="1" applyProtection="1">
      <alignment vertical="center"/>
      <protection locked="1" hidden="0"/>
    </xf>
    <xf numFmtId="0" fontId="8" fillId="12" borderId="0" xfId="0" applyNumberFormat="1" applyFont="1" applyFill="1" applyBorder="1" applyAlignment="1" applyProtection="1">
      <alignment vertical="center"/>
      <protection locked="1" hidden="0"/>
    </xf>
    <xf numFmtId="0" fontId="8" fillId="12" borderId="0" xfId="0" applyNumberFormat="1" applyFont="1" applyFill="1" applyBorder="1" applyAlignment="1" applyProtection="1">
      <alignment vertical="center" wrapText="1"/>
      <protection locked="1" hidden="0"/>
    </xf>
    <xf numFmtId="0" fontId="7" fillId="13" borderId="0" xfId="0" applyNumberFormat="1" applyFont="1" applyFill="1" applyBorder="1" applyAlignment="1" applyProtection="1">
      <alignment vertical="center"/>
      <protection locked="1" hidden="0"/>
    </xf>
    <xf numFmtId="0" fontId="0" fillId="14" borderId="0" xfId="0" applyNumberFormat="1" applyFont="1" applyFill="1" applyBorder="1" applyProtection="1">
      <protection locked="1" hidden="0"/>
    </xf>
    <xf numFmtId="0" fontId="8" fillId="14" borderId="0" xfId="0" applyNumberFormat="1" applyFont="1" applyFill="1" applyBorder="1" applyProtection="1">
      <protection locked="1" hidden="0"/>
    </xf>
    <xf numFmtId="0" fontId="8" fillId="14" borderId="0" xfId="0" applyNumberFormat="1" applyFont="1" applyFill="1" applyBorder="1" applyAlignment="1" applyProtection="1">
      <alignment wrapText="1"/>
      <protection locked="1" hidden="0"/>
    </xf>
    <xf numFmtId="0" fontId="0" fillId="15" borderId="0" xfId="0" applyNumberFormat="1" applyFont="1" applyFill="1" applyBorder="1" applyProtection="1">
      <protection locked="1" hidden="0"/>
    </xf>
    <xf numFmtId="0" fontId="10" fillId="15" borderId="0" xfId="0" applyNumberFormat="1" applyFont="1" applyFill="1" applyBorder="1" applyProtection="1">
      <protection locked="1" hidden="0"/>
    </xf>
    <xf numFmtId="201" fontId="10" fillId="15" borderId="0" xfId="0" applyNumberFormat="1" applyFont="1" applyFill="1" applyBorder="1" applyProtection="1">
      <protection locked="1" hidden="0"/>
    </xf>
    <xf numFmtId="0" fontId="7" fillId="14" borderId="0" xfId="0" applyNumberFormat="1" applyFont="1" applyFill="1" applyBorder="1" applyAlignment="1" applyProtection="1">
      <alignment vertical="center"/>
      <protection locked="1" hidden="0"/>
    </xf>
    <xf numFmtId="0" fontId="8" fillId="14" borderId="0" xfId="0" applyNumberFormat="1" applyFont="1" applyFill="1" applyBorder="1" applyAlignment="1" applyProtection="1">
      <alignment vertical="center"/>
      <protection locked="1" hidden="0"/>
    </xf>
    <xf numFmtId="0" fontId="8" fillId="14" borderId="0" xfId="0" applyNumberFormat="1" applyFont="1" applyFill="1" applyBorder="1" applyAlignment="1" applyProtection="1">
      <alignment vertical="center" wrapText="1"/>
      <protection locked="1" hidden="0"/>
    </xf>
    <xf numFmtId="201" fontId="7" fillId="0" borderId="0" xfId="0" applyNumberFormat="1" applyFont="1" applyFill="1" applyBorder="1" applyAlignment="1" applyProtection="1">
      <alignment vertical="center"/>
      <protection locked="1" hidden="0"/>
    </xf>
    <xf numFmtId="0" fontId="7" fillId="15" borderId="0" xfId="0" applyNumberFormat="1" applyFont="1" applyFill="1" applyBorder="1" applyAlignment="1" applyProtection="1">
      <alignment vertical="center"/>
      <protection locked="1" hidden="0"/>
    </xf>
    <xf numFmtId="0" fontId="7" fillId="16" borderId="0" xfId="0" applyNumberFormat="1" applyFont="1" applyFill="1" applyBorder="1" applyAlignment="1" applyProtection="1">
      <alignment vertical="center"/>
      <protection locked="1" hidden="0"/>
    </xf>
    <xf numFmtId="0" fontId="7" fillId="15" borderId="0" xfId="0" applyNumberFormat="1" applyFont="1" applyFill="1" applyBorder="1" applyAlignment="1" applyProtection="1">
      <alignment vertical="center" wrapText="1"/>
      <protection locked="1" hidden="0"/>
    </xf>
    <xf numFmtId="0" fontId="7" fillId="0" borderId="0" xfId="0" applyNumberFormat="1" applyFont="1" applyFill="1" applyBorder="1" applyAlignment="1" applyProtection="1">
      <alignment wrapText="1"/>
      <protection locked="1" hidden="0"/>
    </xf>
    <xf numFmtId="0" fontId="7" fillId="9" borderId="0" xfId="0" applyNumberFormat="1" applyFont="1" applyFill="1" applyBorder="1" applyAlignment="1" applyProtection="1">
      <alignment vertical="center" wrapText="1"/>
      <protection locked="0" hidden="0"/>
    </xf>
    <xf numFmtId="0" fontId="7" fillId="15" borderId="0" xfId="0" applyNumberFormat="1" applyFont="1" applyFill="1" applyBorder="1" applyAlignment="1" applyProtection="1">
      <alignment vertical="center" wrapText="1"/>
      <protection locked="0" hidden="0"/>
    </xf>
    <xf numFmtId="0" fontId="7" fillId="11" borderId="0" xfId="0" applyNumberFormat="1" applyFont="1" applyFill="1" applyBorder="1" applyAlignment="1" applyProtection="1">
      <alignment vertical="center"/>
      <protection locked="0" hidden="0"/>
    </xf>
    <xf numFmtId="0" fontId="7" fillId="9" borderId="0" xfId="0" applyNumberFormat="1" applyFont="1" applyFill="1" applyBorder="1" applyAlignment="1" applyProtection="1">
      <alignment vertical="center"/>
      <protection locked="0" hidden="0"/>
    </xf>
    <xf numFmtId="200" fontId="7" fillId="9" borderId="0" xfId="0" applyNumberFormat="1" applyFont="1" applyFill="1" applyBorder="1" applyAlignment="1" applyProtection="1">
      <alignment vertical="center"/>
      <protection locked="0" hidden="0"/>
    </xf>
    <xf numFmtId="201" fontId="10" fillId="15" borderId="0" xfId="0" applyNumberFormat="1" applyFont="1" applyFill="1" applyBorder="1" applyProtection="1">
      <protection locked="0" hidden="0"/>
    </xf>
    <xf numFmtId="0" fontId="1" fillId="5" borderId="1" xfId="0" applyNumberFormat="1" applyFont="1" applyFill="1" applyBorder="1" applyAlignment="1" applyProtection="1">
      <alignment vertical="center" wrapText="1"/>
      <protection locked="0" hidden="0"/>
    </xf>
    <xf numFmtId="0" fontId="1" fillId="5" borderId="10" xfId="0" applyNumberFormat="1" applyFont="1" applyFill="1" applyBorder="1" applyAlignment="1" applyProtection="1">
      <alignment vertical="center" wrapText="1"/>
      <protection locked="0" hidden="0"/>
    </xf>
    <xf numFmtId="0" fontId="1" fillId="5" borderId="2" xfId="0" applyNumberFormat="1" applyFont="1" applyFill="1" applyBorder="1" applyAlignment="1" applyProtection="1">
      <alignment vertical="center" wrapText="1"/>
      <protection locked="0" hidden="0"/>
    </xf>
    <xf numFmtId="0" fontId="1" fillId="5" borderId="3" xfId="0" applyNumberFormat="1" applyFont="1" applyFill="1" applyBorder="1" applyAlignment="1" applyProtection="1">
      <alignment vertical="center" wrapText="1"/>
      <protection locked="0" hidden="0"/>
    </xf>
    <xf numFmtId="0" fontId="1" fillId="5" borderId="0" xfId="0" applyNumberFormat="1" applyFont="1" applyFill="1" applyBorder="1" applyAlignment="1" applyProtection="1">
      <alignment vertical="center" wrapText="1"/>
      <protection locked="0" hidden="0"/>
    </xf>
    <xf numFmtId="0" fontId="1" fillId="5" borderId="4" xfId="0" applyNumberFormat="1" applyFont="1" applyFill="1" applyBorder="1" applyAlignment="1" applyProtection="1">
      <alignment vertical="center" wrapText="1"/>
      <protection locked="0" hidden="0"/>
    </xf>
    <xf numFmtId="0" fontId="1" fillId="5" borderId="5" xfId="0" applyNumberFormat="1" applyFont="1" applyFill="1" applyBorder="1" applyAlignment="1" applyProtection="1">
      <alignment vertical="center" wrapText="1"/>
      <protection locked="0" hidden="0"/>
    </xf>
    <xf numFmtId="0" fontId="1" fillId="5" borderId="11" xfId="0" applyNumberFormat="1" applyFont="1" applyFill="1" applyBorder="1" applyAlignment="1" applyProtection="1">
      <alignment vertical="center" wrapText="1"/>
      <protection locked="0" hidden="0"/>
    </xf>
    <xf numFmtId="0" fontId="1" fillId="5" borderId="6" xfId="0" applyNumberFormat="1" applyFont="1" applyFill="1" applyBorder="1" applyAlignment="1" applyProtection="1">
      <alignment vertical="center" wrapText="1"/>
      <protection locked="0" hidden="0"/>
    </xf>
    <xf numFmtId="0" fontId="0" fillId="9" borderId="0" xfId="0" applyNumberFormat="1" applyFont="1" applyFill="1" applyBorder="1" applyProtection="1">
      <protection locked="0" hidden="0"/>
    </xf>
    <xf numFmtId="0" fontId="7" fillId="15" borderId="0" xfId="0" applyNumberFormat="1" applyFont="1" applyFill="1" applyBorder="1" applyAlignment="1" applyProtection="1">
      <alignment vertical="center"/>
      <protection locked="0" hidden="0"/>
    </xf>
  </cellXfs>
  <cellStyles count="1">
    <cellStyle name="Normal" xfId="0"/>
  </cellStyles>
  <dxfs count="10">
    <dxf>
      <font>
        <b/>
        <color rgb="FF9C0006"/>
      </font>
      <fill>
        <patternFill>
          <bgColor rgb="FFFCE4D6"/>
        </patternFill>
      </fill>
    </dxf>
    <dxf>
      <font>
        <b/>
        <color rgb="FF1B5E20"/>
      </font>
      <fill>
        <patternFill>
          <bgColor rgb="FFE2F0D9"/>
        </patternFill>
      </fill>
    </dxf>
    <dxf>
      <font>
        <b/>
        <color rgb="FF9C0006"/>
      </font>
      <fill>
        <patternFill>
          <bgColor rgb="FFFCE4D6"/>
        </patternFill>
      </fill>
    </dxf>
    <dxf>
      <font>
        <b/>
        <color rgb="FF9C0006"/>
      </font>
      <fill>
        <patternFill>
          <bgColor rgb="FFFCE4D6"/>
        </patternFill>
      </fill>
    </dxf>
    <dxf>
      <font>
        <b/>
        <color rgb="FF9C0006"/>
      </font>
      <fill>
        <patternFill>
          <bgColor rgb="FFFCE4D6"/>
        </patternFill>
      </fill>
    </dxf>
    <dxf>
      <font>
        <b/>
        <color rgb="FF1B5E20"/>
      </font>
      <fill>
        <patternFill>
          <bgColor rgb="FFE2F0D9"/>
        </patternFill>
      </fill>
    </dxf>
    <dxf>
      <font>
        <b/>
        <color rgb="FF9C0006"/>
      </font>
      <fill>
        <patternFill>
          <bgColor rgb="FFFCE4D6"/>
        </patternFill>
      </fill>
    </dxf>
    <dxf>
      <font>
        <b/>
        <color rgb="FF9C0006"/>
      </font>
      <fill>
        <patternFill>
          <bgColor rgb="FFFCE4D6"/>
        </patternFill>
      </fill>
    </dxf>
    <dxf>
      <font>
        <b/>
        <color rgb="FF9C0006"/>
      </font>
      <fill>
        <patternFill>
          <bgColor rgb="FFFCE4D6"/>
        </patternFill>
      </fill>
    </dxf>
    <dxf>
      <fill>
        <patternFill>
          <bgColor rgb="FFFCE4D6"/>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f2ff0438c4da4f7d" /><Relationship Type="http://schemas.openxmlformats.org/officeDocument/2006/relationships/theme" Target="/xl/theme/theme1.xml" Id="Rc9864fc3f4244e63" /><Relationship Type="http://schemas.openxmlformats.org/officeDocument/2006/relationships/sharedStrings" Target="/xl/sharedStrings.xml" Id="R11f4ad10314b403e" /><Relationship Type="http://schemas.openxmlformats.org/officeDocument/2006/relationships/worksheet" Target="/xl/worksheets/sheet1.xml" Id="R28f92214b23044ae" /><Relationship Type="http://schemas.openxmlformats.org/officeDocument/2006/relationships/worksheet" Target="/xl/worksheets/sheet2.xml" Id="R6f76ba46271c47df" /><Relationship Type="http://schemas.openxmlformats.org/officeDocument/2006/relationships/worksheet" Target="/xl/worksheets/sheet3.xml" Id="R54588964a11c44d4" /><Relationship Type="http://schemas.openxmlformats.org/officeDocument/2006/relationships/worksheet" Target="/xl/worksheets/sheet4.xml" Id="Rb707aa9865e34a74" /><Relationship Type="http://schemas.openxmlformats.org/officeDocument/2006/relationships/worksheet" Target="/xl/worksheets/sheet5.xml" Id="Reb9686706b0e4314" /><Relationship Type="http://schemas.openxmlformats.org/officeDocument/2006/relationships/worksheet" Target="/xl/worksheets/sheet6.xml" Id="R9731f21bedfc4baa" /><Relationship Type="http://schemas.openxmlformats.org/officeDocument/2006/relationships/worksheet" Target="/xl/worksheets/sheet7.xml" Id="Rc1c893ec544643e3" /><Relationship Type="http://schemas.openxmlformats.org/officeDocument/2006/relationships/worksheet" Target="/xl/worksheets/sheet8.xml" Id="Rdb5832cab32244ab" /><Relationship Type="http://schemas.openxmlformats.org/officeDocument/2006/relationships/worksheet" Target="/xl/worksheets/sheet9.xml" Id="R14ad23fb73114aaa" /><Relationship Type="http://schemas.openxmlformats.org/officeDocument/2006/relationships/worksheet" Target="/xl/worksheets/sheet10.xml" Id="Re1dc824ddcad44be" /><Relationship Type="http://schemas.openxmlformats.org/officeDocument/2006/relationships/worksheet" Target="/xl/worksheets/sheet11.xml" Id="Rcf6d41c28ec040a9" /><Relationship Type="http://schemas.openxmlformats.org/officeDocument/2006/relationships/worksheet" Target="/xl/worksheets/sheet12.xml" Id="R90622c9f89fe442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sheetViews>
  <sheetFormatPr defaultRowHeight="15"/>
  <cols>
    <col min="1" max="1" width="12" hidden="0" customWidth="1"/>
    <col min="2" max="2" width="12" hidden="0" customWidth="1"/>
    <col min="3" max="3" width="12" hidden="0" customWidth="1"/>
    <col min="4" max="4" width="12" hidden="0" customWidth="1"/>
    <col min="5" max="5" width="12" hidden="0" customWidth="1"/>
    <col min="6" max="6" width="12" hidden="0" customWidth="1"/>
    <col min="7" max="7" width="2" hidden="0" customWidth="1"/>
    <col min="8" max="8" width="2" hidden="0" customWidth="1"/>
  </cols>
  <sheetData>
    <row r="1" ht="34" customHeight="1">
      <c r="A1" s="190" t="str">
        <v>Start here: your Masters pool</v>
      </c>
      <c r="B1" s="166"/>
      <c r="C1" s="166"/>
      <c r="D1" s="166"/>
      <c r="E1" s="166"/>
      <c r="F1" s="166"/>
      <c r="G1" s="165"/>
      <c r="H1" s="165"/>
    </row>
    <row r="2" ht="46" customHeight="1">
      <c r="A2" s="166" t="str">
        <v>New organizer? Use Tiered picks. Click the numbered steps to open each sheet. Yellow cells are editable; formulas are protected. Keep one format per saved workbook.</v>
      </c>
      <c r="B2" s="166"/>
      <c r="C2" s="166"/>
      <c r="D2" s="166"/>
      <c r="E2" s="166"/>
      <c r="F2" s="166"/>
      <c r="G2" s="165"/>
      <c r="H2" s="165"/>
    </row>
    <row r="3" ht="25" customHeight="1">
      <c r="A3" s="165"/>
      <c r="B3" s="165"/>
      <c r="C3" s="165"/>
      <c r="D3" s="165"/>
      <c r="E3" s="165"/>
      <c r="F3" s="165"/>
      <c r="G3" s="165"/>
      <c r="H3" s="165"/>
    </row>
    <row r="4" ht="28" customHeight="1">
      <c r="A4" s="168" t="str">
        <f>"Your format: "&amp;Rules!B28</f>
        <v>Your format: Tiered picks</v>
      </c>
      <c r="B4" s="168"/>
      <c r="C4" s="168"/>
      <c r="D4" s="168"/>
      <c r="E4" s="168"/>
      <c r="F4" s="168"/>
      <c r="G4" s="165"/>
      <c r="H4" s="165"/>
    </row>
    <row r="5" ht="25" customHeight="1">
      <c r="A5" s="165"/>
      <c r="B5" s="165"/>
      <c r="C5" s="165"/>
      <c r="D5" s="165"/>
      <c r="E5" s="165"/>
      <c r="F5" s="165"/>
      <c r="G5" s="165"/>
      <c r="H5" s="165"/>
    </row>
    <row r="6" ht="48" customHeight="1">
      <c r="A6" s="166" t="str">
        <f>HYPERLINK("#'Rules'!B28","1. Choose your format on Rules. Tiered picks is recommended; choose Snake draft, Handicapped or Random draw for another format.")</f>
        <v>1. Choose your format on Rules. Tiered picks is recommended; choose Snake draft, Handicapped or Random draw for another format.</v>
      </c>
      <c r="B6" s="166"/>
      <c r="C6" s="166"/>
      <c r="D6" s="166"/>
      <c r="E6" s="166"/>
      <c r="F6" s="166"/>
      <c r="G6" s="165"/>
      <c r="H6" s="165"/>
    </row>
    <row r="7" ht="25" customHeight="1">
      <c r="A7" s="165"/>
      <c r="B7" s="165"/>
      <c r="C7" s="165"/>
      <c r="D7" s="165"/>
      <c r="E7" s="165"/>
      <c r="F7" s="165"/>
      <c r="G7" s="165"/>
      <c r="H7" s="165"/>
    </row>
    <row r="8" ht="48" customHeight="1">
      <c r="A8" s="166" t="str">
        <f>HYPERLINK("#'Rules'!B5","2. Complete Rules: pool name, deadline, submission destination and scoring stage. Review cut, withdrawal, tie and substitution rules before collecting picks.")</f>
        <v>2. Complete Rules: pool name, deadline, submission destination and scoring stage. Review cut, withdrawal, tie and substitution rules before collecting picks.</v>
      </c>
      <c r="B8" s="166"/>
      <c r="C8" s="166"/>
      <c r="D8" s="166"/>
      <c r="E8" s="166"/>
      <c r="F8" s="166"/>
      <c r="G8" s="165"/>
      <c r="H8" s="165"/>
    </row>
    <row r="9" ht="25" customHeight="1">
      <c r="A9" s="165"/>
      <c r="B9" s="165"/>
      <c r="C9" s="165"/>
      <c r="D9" s="165"/>
      <c r="E9" s="165"/>
      <c r="F9" s="165"/>
      <c r="G9" s="165"/>
      <c r="H9" s="165"/>
    </row>
    <row r="10" ht="48" customHeight="1">
      <c r="A10" s="166" t="str">
        <f>HYPERLINK("#'Field'!A5","3. Add your confirmed field. For historical practice, copy 2026 field A5:B124 as VALUES into Field A5:B124, then clear C5:E124. Confirm tiers before accepting picks.")</f>
        <v>3. Add your confirmed field. For historical practice, copy 2026 field A5:B124 as VALUES into Field A5:B124, then clear C5:E124. Confirm tiers before accepting picks.</v>
      </c>
      <c r="B10" s="166"/>
      <c r="C10" s="166"/>
      <c r="D10" s="166"/>
      <c r="E10" s="166"/>
      <c r="F10" s="166"/>
      <c r="G10" s="165"/>
      <c r="H10" s="165"/>
    </row>
    <row r="11" ht="25" customHeight="1">
      <c r="A11" s="165"/>
      <c r="B11" s="165"/>
      <c r="C11" s="165"/>
      <c r="D11" s="165"/>
      <c r="E11" s="165"/>
      <c r="F11" s="165"/>
      <c r="G11" s="165"/>
      <c r="H11" s="165"/>
    </row>
    <row r="12" ht="48" customHeight="1">
      <c r="A12" s="166" t="str">
        <f>IF(Rules!B28="Tiered picks",HYPERLINK("#'Pick sheet'!A1","4. Print Pick sheet: page 1 is the entry form; pages 2–3 are the field. Share all three pages."),IF(Rules!B28="Random draw",HYPERLINK("#'Random draw'!A7","4. Random draw: copy Field names as VALUES into column A, draw physical slips and record one owner in column B for each golfer."),HYPERLINK("#'Five-pick form'!A1","4. Print Five-pick form and the Field list. Handicapped play also needs the strokes-added column. Publish rules before collecting picks.")))</f>
        <v>4. Print Pick sheet: page 1 is the entry form; pages 2–3 are the field. Share all three pages.</v>
      </c>
      <c r="B12" s="166"/>
      <c r="C12" s="166"/>
      <c r="D12" s="166"/>
      <c r="E12" s="166"/>
      <c r="F12" s="166"/>
      <c r="G12" s="165"/>
      <c r="H12" s="165"/>
    </row>
    <row r="13" ht="25" customHeight="1">
      <c r="A13" s="165"/>
      <c r="B13" s="165"/>
      <c r="C13" s="165"/>
      <c r="D13" s="165"/>
      <c r="E13" s="165"/>
      <c r="F13" s="165"/>
      <c r="G13" s="165"/>
      <c r="H13" s="165"/>
    </row>
    <row r="14" ht="48" customHeight="1">
      <c r="A14" s="166" t="str">
        <f>IF(Rules!B28="Tiered picks",HYPERLINK("#'Entries'!B7","5. Record name and six picks. Set Received = Yes to validate picks; otherwise Status stays Awaiting submission. Add a submission reference and resolve Status warnings."),IF(Rules!B28="Random draw",HYPERLINK("#'Random draw'!A129","5. Check every golfer has one owner. Resolve unknown, duplicate and unassigned golfers before sharing the draw."),IF(Rules!B28="Snake draft",HYPERLINK("#'Snake draft'!B7","5. Record five golfers per entry; each golfer is drafted once. Set Received = Yes to validate picks; otherwise Status stays Awaiting submission. Resolve warnings."),HYPERLINK("#'Handicapped'!B7","5. Record five different golfers per entry. Set Received = Yes to validate picks; otherwise Status stays Awaiting submission. Resolve Status warnings."))))</f>
        <v>5. Record name and six picks. Set Received = Yes to validate picks; otherwise Status stays Awaiting submission. Add a submission reference and resolve Status warnings.</v>
      </c>
      <c r="B14" s="166"/>
      <c r="C14" s="166"/>
      <c r="D14" s="166"/>
      <c r="E14" s="166"/>
      <c r="F14" s="166"/>
      <c r="G14" s="165"/>
      <c r="H14" s="165"/>
    </row>
    <row r="15" ht="25" customHeight="1">
      <c r="A15" s="165"/>
      <c r="B15" s="165"/>
      <c r="C15" s="165"/>
      <c r="D15" s="165"/>
      <c r="E15" s="165"/>
      <c r="F15" s="165"/>
      <c r="G15" s="165"/>
      <c r="H15" s="165"/>
    </row>
    <row r="16" ht="48" customHeight="1">
      <c r="A16" s="166" t="str">
        <f>IF(Rules!B28="Random draw",HYPERLINK("#'Rules'!B26","6. After the tournament, enter the official champion on Rules. Random draw identifies that golfer’s owner; scores are not used."),HYPERLINK("#'Field'!C5","6. Enter each golfer’s adjusted score once in Field C. Blank means missing; 0 means even par. For Handicapped, also enter strokes added in E; use 0 for no adjustment."))</f>
        <v>6. Enter each golfer’s adjusted score once in Field C. Blank means missing; 0 means even par. For Handicapped, also enter strokes added in E; use 0 for no adjustment.</v>
      </c>
      <c r="B16" s="166"/>
      <c r="C16" s="166"/>
      <c r="D16" s="166"/>
      <c r="E16" s="166"/>
      <c r="F16" s="166"/>
      <c r="G16" s="165"/>
      <c r="H16" s="165"/>
    </row>
    <row r="17" ht="25" customHeight="1">
      <c r="A17" s="165"/>
      <c r="B17" s="165"/>
      <c r="C17" s="165"/>
      <c r="D17" s="165"/>
      <c r="E17" s="165"/>
      <c r="F17" s="165"/>
      <c r="G17" s="165"/>
      <c r="H17" s="165"/>
    </row>
    <row r="18" ht="48" customHeight="1">
      <c r="A18" s="166" t="str">
        <f>IF(Rules!B28="Tiered picks",HYPERLINK("#'Standings'!A1","7. Share Standings: confirm the scoring stage and resolve warnings. Print or save this sheet as PDF. Resolve ties using your published rule."),IF(Rules!B28="Random draw",HYPERLINK("#'Random draw'!A1","7. Share the Random draw sheet: confirm all assignments and the official champion before announcing the winner."),IF(Rules!B28="Snake draft",HYPERLINK("#'Snake draft'!A35","7. Share the Snake draft standings. Its print area is already set to the standings; resolve warnings and apply your published tie rule."),HYPERLINK("#'Handicapped'!A35","7. Share the Handicapped standings. Its print area is already set to the standings; resolve warnings and apply your published tie rule."))))</f>
        <v>7. Share Standings: confirm the scoring stage and resolve warnings. Print or save this sheet as PDF. Resolve ties using your published rule.</v>
      </c>
      <c r="B18" s="166"/>
      <c r="C18" s="166"/>
      <c r="D18" s="166"/>
      <c r="E18" s="166"/>
      <c r="F18" s="166"/>
      <c r="G18" s="165"/>
      <c r="H18" s="165"/>
    </row>
    <row r="19" ht="25" customHeight="1">
      <c r="A19" s="165"/>
      <c r="B19" s="165"/>
      <c r="C19" s="165"/>
      <c r="D19" s="165"/>
      <c r="E19" s="165"/>
      <c r="F19" s="165"/>
      <c r="G19" s="165"/>
      <c r="H19" s="165"/>
    </row>
    <row r="20" ht="25" customHeight="1">
      <c r="A20" s="165"/>
      <c r="B20" s="165"/>
      <c r="C20" s="165"/>
      <c r="D20" s="165"/>
      <c r="E20" s="165"/>
      <c r="F20" s="165"/>
      <c r="G20" s="165"/>
      <c r="H20" s="165"/>
    </row>
    <row r="21" ht="28" customHeight="1">
      <c r="A21" s="168" t="str">
        <v>Check setup and keep submissions safe</v>
      </c>
      <c r="B21" s="168"/>
      <c r="C21" s="168"/>
      <c r="D21" s="168"/>
      <c r="E21" s="168"/>
      <c r="F21" s="168"/>
      <c r="G21" s="165"/>
      <c r="H21" s="165"/>
    </row>
    <row r="22" ht="46" customHeight="1">
      <c r="A22" s="166" t="str">
        <f>"Setup inputs: "&amp;COUNTA(Rules!B5:B7)&amp;"/3 pool details; "&amp;COUNTA(Field!B5:B124)&amp;" golfer names. Before printing, check every golfer name is unique and has a tier from 1 to 6. Counts do not approve field or rules."</f>
        <v>Setup inputs: 0/3 pool details; 0 golfer names. Before printing, check every golfer name is unique and has a tier from 1 to 6. Counts do not approve field or rules.</v>
      </c>
      <c r="B22" s="166"/>
      <c r="C22" s="166"/>
      <c r="D22" s="166"/>
      <c r="E22" s="166"/>
      <c r="F22" s="166"/>
      <c r="G22" s="165"/>
      <c r="H22" s="165"/>
    </row>
    <row r="23" ht="25" customHeight="1">
      <c r="A23" s="165"/>
      <c r="B23" s="165"/>
      <c r="C23" s="165"/>
      <c r="D23" s="165"/>
      <c r="E23" s="165"/>
      <c r="F23" s="165"/>
      <c r="G23" s="165"/>
      <c r="H23" s="165"/>
    </row>
    <row r="24" ht="46" customHeight="1">
      <c r="A24" s="166" t="str">
        <v>Corrections: keep the original submission. Edit the affected yellow pick cells, record the reason in Submission reference, then check Status and standings again. Received does not lock picks.</v>
      </c>
      <c r="B24" s="166"/>
      <c r="C24" s="166"/>
      <c r="D24" s="166"/>
      <c r="E24" s="166"/>
      <c r="F24" s="166"/>
      <c r="G24" s="165"/>
      <c r="H24" s="165"/>
    </row>
    <row r="25" ht="25" customHeight="1">
      <c r="A25" s="165"/>
      <c r="B25" s="165"/>
      <c r="C25" s="165"/>
      <c r="D25" s="165"/>
      <c r="E25" s="165"/>
      <c r="F25" s="165"/>
      <c r="G25" s="165"/>
      <c r="H25" s="165"/>
    </row>
    <row r="26" ht="46" customHeight="1">
      <c r="A26" s="166" t="str">
        <v>Incomplete scores? Find each selected golfer in Field: enter a numeric score in C, including 0 for even par; Handicapped also needs E. Use one scoring stage, apply cut/withdrawal rules, and explain adjustments in D.</v>
      </c>
      <c r="B26" s="166"/>
      <c r="C26" s="166"/>
      <c r="D26" s="166"/>
      <c r="E26" s="166"/>
      <c r="F26" s="166"/>
      <c r="G26" s="165"/>
      <c r="H26" s="165"/>
    </row>
    <row r="27" ht="25" customHeight="1">
      <c r="A27" s="165"/>
      <c r="B27" s="165"/>
      <c r="C27" s="165"/>
      <c r="D27" s="165"/>
      <c r="E27" s="165"/>
      <c r="F27" s="165"/>
      <c r="G27" s="165"/>
      <c r="H27" s="165"/>
    </row>
    <row r="28" ht="46" customHeight="1">
      <c r="A28" s="166" t="str">
        <v>Print the active output sheet, not the entire workbook. Pick sheet has three pages; Standings and Five-pick form each use one page. Use Letter or A4 and inspect Print Preview.</v>
      </c>
      <c r="B28" s="166"/>
      <c r="C28" s="166"/>
      <c r="D28" s="166"/>
      <c r="E28" s="166"/>
      <c r="F28" s="166"/>
      <c r="G28" s="165"/>
      <c r="H28" s="165"/>
    </row>
    <row r="29" ht="25" customHeight="1">
      <c r="A29" s="165"/>
      <c r="B29" s="165"/>
      <c r="C29" s="165"/>
      <c r="D29" s="165"/>
      <c r="E29" s="165"/>
      <c r="F29" s="165"/>
      <c r="G29" s="165"/>
      <c r="H29" s="165"/>
    </row>
    <row r="30" ht="46" customHeight="1">
      <c r="A30" s="166" t="str">
        <v>Yellow cells stay editable. Protected formulas prevent accidental edits, not tampering. Save a backup before changes; no password is required to unprotect a sheet if necessary.</v>
      </c>
      <c r="B30" s="166"/>
      <c r="C30" s="166"/>
      <c r="D30" s="166"/>
      <c r="E30" s="166"/>
      <c r="F30" s="166"/>
      <c r="G30" s="165"/>
      <c r="H30" s="165"/>
    </row>
    <row r="31" ht="25" customHeight="1">
      <c r="A31" s="165"/>
      <c r="B31" s="165"/>
      <c r="C31" s="165"/>
      <c r="D31" s="165"/>
      <c r="E31" s="165"/>
      <c r="F31" s="165"/>
      <c r="G31" s="165"/>
      <c r="H31" s="165"/>
    </row>
    <row r="32" ht="46" customHeight="1">
      <c r="A32" s="166" t="str">
        <v>Online option: visit clubpicks.app/masters-pool. Confirm event availability and rules, then use the app’s entry workflow. Software pricing is separate.</v>
      </c>
      <c r="B32" s="166"/>
      <c r="C32" s="166"/>
      <c r="D32" s="166"/>
      <c r="E32" s="166"/>
      <c r="F32" s="166"/>
      <c r="G32" s="165"/>
      <c r="H32" s="165"/>
    </row>
    <row r="33" ht="25" customHeight="1">
      <c r="A33" s="165"/>
      <c r="B33" s="165"/>
      <c r="C33" s="165"/>
      <c r="D33" s="165"/>
      <c r="E33" s="165"/>
      <c r="F33" s="165"/>
      <c r="G33" s="165"/>
      <c r="H33" s="165"/>
    </row>
    <row r="34" ht="48" customHeight="1">
      <c r="A34" s="166" t="str">
        <v>Try Example without changing your pool: change B6 from -8 to -6 and watch both completed teams change from -14 to -12. Restore -8 afterward.</v>
      </c>
      <c r="B34" s="166"/>
      <c r="C34" s="166"/>
      <c r="D34" s="166"/>
      <c r="E34" s="166"/>
      <c r="F34" s="166"/>
      <c r="G34" s="165"/>
      <c r="H34" s="165"/>
    </row>
    <row r="35" ht="25" customHeight="1">
      <c r="A35" s="165"/>
      <c r="B35" s="165"/>
      <c r="C35" s="165"/>
      <c r="D35" s="165"/>
      <c r="E35" s="165"/>
      <c r="F35" s="165"/>
      <c r="G35" s="165"/>
      <c r="H35" s="165"/>
    </row>
    <row r="36" ht="50" customHeight="1">
      <c r="A36" s="166" t="str">
        <v>Handicapped historical practice: complete step 3 and clear Field C5:E124 first. Then copy 2026 field!E5:E124 into Field!E5:E124 as VALUES. Review these suggested strokes before collecting picks.</v>
      </c>
      <c r="B36" s="166"/>
      <c r="C36" s="166"/>
      <c r="D36" s="166"/>
      <c r="E36" s="166"/>
      <c r="F36" s="166"/>
      <c r="G36" s="165"/>
      <c r="H36" s="165"/>
    </row>
    <row r="37" ht="25" customHeight="1">
      <c r="A37" s="165"/>
      <c r="B37" s="165"/>
      <c r="C37" s="165"/>
      <c r="D37" s="165"/>
      <c r="E37" s="165"/>
      <c r="F37" s="165"/>
      <c r="G37" s="165"/>
      <c r="H37" s="165"/>
    </row>
    <row r="38" ht="50" customHeight="1">
      <c r="A38" s="166" t="str">
        <v>Capacity: Tiered and Handicapped support 25 entries; Snake draft supports 24 with 120 golfers (18 with the 91-player historical field). Random draw supports 120 assignments.</v>
      </c>
      <c r="B38" s="166"/>
      <c r="C38" s="166"/>
      <c r="D38" s="166"/>
      <c r="E38" s="166"/>
      <c r="F38" s="166"/>
      <c r="G38" s="165"/>
      <c r="H38" s="165"/>
    </row>
    <row r="39" ht="25" customHeight="1">
      <c r="A39" s="165"/>
      <c r="B39" s="165"/>
      <c r="C39" s="165"/>
      <c r="D39" s="165"/>
      <c r="E39" s="165"/>
      <c r="F39" s="165"/>
      <c r="G39" s="165"/>
      <c r="H39" s="165"/>
    </row>
    <row r="40" ht="50" customHeight="1">
      <c r="A40" s="166" t="str">
        <v>The historical field is not a confirmed 2027 field. Scores and penalties are manual. For online picks and live scoring, set up Clubpicks before collecting entries; workbook entries do not import.</v>
      </c>
      <c r="B40" s="166"/>
      <c r="C40" s="166"/>
      <c r="D40" s="166"/>
      <c r="E40" s="166"/>
      <c r="F40" s="166"/>
      <c r="G40" s="165"/>
      <c r="H40" s="165"/>
    </row>
  </sheetData>
  <sheetProtection sheet="1" objects="1" scenarios="1" selectLockedCells="0" selectUnlockedCells="0"/>
  <mergeCells>
    <mergeCell ref="A1:F1"/>
    <mergeCell ref="A2:F2"/>
    <mergeCell ref="A4:F4"/>
    <mergeCell ref="A6:F6"/>
    <mergeCell ref="A8:F8"/>
    <mergeCell ref="A10:F10"/>
    <mergeCell ref="A12:F12"/>
    <mergeCell ref="A14:F14"/>
    <mergeCell ref="A16:F16"/>
    <mergeCell ref="A18:F18"/>
    <mergeCell ref="A21:F21"/>
    <mergeCell ref="A22:F22"/>
    <mergeCell ref="A24:F24"/>
    <mergeCell ref="A26:F26"/>
    <mergeCell ref="A28:F28"/>
    <mergeCell ref="A30:F30"/>
    <mergeCell ref="A32:F32"/>
    <mergeCell ref="A34:F34"/>
    <mergeCell ref="A36:F36"/>
    <mergeCell ref="A38:F38"/>
    <mergeCell ref="A40:F40"/>
  </mergeCells>
  <pageMargins left="0.35" right="0.35" top="0.35" bottom="0.35" header="0.15" footer="0.15"/>
  <pageSetup paperSize="1" orientation="portrait" fitToWidth="1" fitToHeight="0"/>
</worksheet>
</file>

<file path=xl/worksheets/sheet2.xml><?xml version="1.0" encoding="utf-8"?>
<worksheet xmlns="http://schemas.openxmlformats.org/spreadsheetml/2006/main">
  <sheetPr>
    <pageSetUpPr fitToPage="1"/>
  </sheetPr>
  <sheetViews>
    <sheetView showGridLines="0" workbookViewId="0"/>
  </sheetViews>
  <sheetFormatPr defaultRowHeight="15"/>
  <cols>
    <col min="1" max="1" width="24" hidden="0" customWidth="1"/>
    <col min="2" max="2" width="66" hidden="0" customWidth="1"/>
    <col min="3" max="3" width="2" hidden="0" customWidth="1"/>
    <col min="4" max="4" width="2" hidden="0" customWidth="1"/>
    <col min="5" max="5" width="2" hidden="0" customWidth="1"/>
    <col min="6" max="6" width="2" hidden="0" customWidth="1"/>
    <col min="7" max="7" width="2" hidden="0" customWidth="1"/>
    <col min="8" max="8" width="2" hidden="0" customWidth="1"/>
  </cols>
  <sheetData>
    <row r="1" ht="34" customHeight="1">
      <c r="A1" s="190" t="str">
        <v>Rules: complete and publish before collecting picks</v>
      </c>
      <c r="B1" s="166"/>
      <c r="C1" s="165"/>
      <c r="D1" s="165"/>
      <c r="E1" s="165"/>
      <c r="F1" s="165"/>
      <c r="G1" s="165"/>
      <c r="H1" s="165"/>
    </row>
    <row r="2" ht="34" customHeight="1">
      <c r="A2" s="166" t="str">
        <v>Edit yellow cells. Pick sheet and Standings reuse this setup.</v>
      </c>
      <c r="B2" s="166"/>
      <c r="C2" s="165"/>
      <c r="D2" s="165"/>
      <c r="E2" s="165"/>
      <c r="F2" s="165"/>
      <c r="G2" s="165"/>
      <c r="H2" s="165"/>
    </row>
    <row r="3" ht="25" customHeight="1">
      <c r="A3" s="165"/>
      <c r="B3" s="165"/>
      <c r="C3" s="165"/>
      <c r="D3" s="165"/>
      <c r="E3" s="165"/>
      <c r="F3" s="165"/>
      <c r="G3" s="165"/>
      <c r="H3" s="165"/>
    </row>
    <row r="4" ht="32" customHeight="1">
      <c r="A4" s="169" t="str">
        <v>Setting</v>
      </c>
      <c r="B4" s="169" t="str">
        <v>Your published rule / detail</v>
      </c>
      <c r="C4" s="165"/>
      <c r="D4" s="165"/>
      <c r="E4" s="165"/>
      <c r="F4" s="165"/>
      <c r="G4" s="165"/>
      <c r="H4" s="165"/>
    </row>
    <row r="5" ht="48" customHeight="1">
      <c r="A5" s="166" t="str">
        <v>Pool name</v>
      </c>
      <c r="B5" s="210"/>
      <c r="C5" s="165"/>
      <c r="D5" s="165"/>
      <c r="E5" s="165"/>
      <c r="F5" s="165"/>
      <c r="G5" s="165"/>
      <c r="H5" s="165"/>
    </row>
    <row r="6" ht="48" customHeight="1">
      <c r="A6" s="166" t="str">
        <v>Deadline + time zone</v>
      </c>
      <c r="B6" s="210"/>
      <c r="C6" s="165"/>
      <c r="D6" s="165"/>
      <c r="E6" s="165"/>
      <c r="F6" s="165"/>
      <c r="G6" s="165"/>
      <c r="H6" s="165"/>
    </row>
    <row r="7" ht="48" customHeight="1">
      <c r="A7" s="166" t="str">
        <v>Send picks to</v>
      </c>
      <c r="B7" s="210"/>
      <c r="C7" s="165"/>
      <c r="D7" s="165"/>
      <c r="E7" s="165"/>
      <c r="F7" s="165"/>
      <c r="G7" s="165"/>
      <c r="H7" s="165"/>
    </row>
    <row r="8" ht="64" customHeight="1">
      <c r="A8" s="166" t="str">
        <v>Missed-cut treatment</v>
      </c>
      <c r="B8" s="210" t="str">
        <v>House rule: 36-hole to-par score +16 (80 per unplayed round). Enter the result in Field C.</v>
      </c>
      <c r="C8" s="165"/>
      <c r="D8" s="165"/>
      <c r="E8" s="165"/>
      <c r="F8" s="165"/>
      <c r="G8" s="165"/>
      <c r="H8" s="165"/>
    </row>
    <row r="9" ht="64" customHeight="1">
      <c r="A9" s="166" t="str">
        <v>Withdrawal treatment</v>
      </c>
      <c r="B9" s="210" t="str">
        <v>House rule: WD/DQ receives +40 in Field C. Handicapped pools add Field E once.</v>
      </c>
      <c r="C9" s="165"/>
      <c r="D9" s="165"/>
      <c r="E9" s="165"/>
      <c r="F9" s="165"/>
      <c r="G9" s="165"/>
      <c r="H9" s="165"/>
    </row>
    <row r="10" ht="64" customHeight="1">
      <c r="A10" s="166" t="str">
        <v>Ties / prizes</v>
      </c>
      <c r="B10" s="210" t="str">
        <v>Split tied prizes equally. Equal totals share a place.</v>
      </c>
      <c r="C10" s="165"/>
      <c r="D10" s="165"/>
      <c r="E10" s="165"/>
      <c r="F10" s="165"/>
      <c r="G10" s="165"/>
      <c r="H10" s="165"/>
    </row>
    <row r="11" ht="64" customHeight="1">
      <c r="A11" s="166" t="str">
        <v>Substitutions</v>
      </c>
      <c r="B11" s="210" t="str">
        <v>Eligible replacements before deadline only; retain a correction record. No changes after deadline.</v>
      </c>
      <c r="C11" s="165"/>
      <c r="D11" s="165"/>
      <c r="E11" s="165"/>
      <c r="F11" s="165"/>
      <c r="G11" s="165"/>
      <c r="H11" s="165"/>
    </row>
    <row r="12" ht="48" customHeight="1">
      <c r="A12" s="166" t="str">
        <v>Scoring stage / as of</v>
      </c>
      <c r="B12" s="210"/>
      <c r="C12" s="165"/>
      <c r="D12" s="165"/>
      <c r="E12" s="165"/>
      <c r="F12" s="165"/>
      <c r="G12" s="165"/>
      <c r="H12" s="165"/>
    </row>
    <row r="13" ht="25" customHeight="1">
      <c r="A13" s="165"/>
      <c r="B13" s="165"/>
      <c r="C13" s="165"/>
      <c r="D13" s="165"/>
      <c r="E13" s="165"/>
      <c r="F13" s="165"/>
      <c r="G13" s="165"/>
      <c r="H13" s="165"/>
    </row>
    <row r="14" ht="28" customHeight="1">
      <c r="A14" s="168" t="str">
        <v>Tiered workbook scoring</v>
      </c>
      <c r="B14" s="168"/>
      <c r="C14" s="165"/>
      <c r="D14" s="165"/>
      <c r="E14" s="165"/>
      <c r="F14" s="165"/>
      <c r="G14" s="165"/>
      <c r="H14" s="165"/>
    </row>
    <row r="15" ht="40" customHeight="1">
      <c r="A15" s="166" t="str">
        <v>Pick one golfer per tier. The four lowest adjusted scores count. Lower total wins.</v>
      </c>
      <c r="B15" s="166"/>
      <c r="C15" s="165"/>
      <c r="D15" s="165"/>
      <c r="E15" s="165"/>
      <c r="F15" s="165"/>
      <c r="G15" s="165"/>
      <c r="H15" s="165"/>
    </row>
    <row r="16" ht="40" customHeight="1">
      <c r="A16" s="166" t="str">
        <v>All six scores must be numeric before a team is ranked. Blank means missing; 0 means even par.</v>
      </c>
      <c r="B16" s="166"/>
      <c r="C16" s="165"/>
      <c r="D16" s="165"/>
      <c r="E16" s="165"/>
      <c r="F16" s="165"/>
      <c r="G16" s="165"/>
      <c r="H16" s="165"/>
    </row>
    <row r="17" ht="54" customHeight="1">
      <c r="A17" s="166" t="str">
        <v>Enter the final adjusted number in Field, including your agreed cut / withdrawal treatment. No penalties are automatic. Keep the reason in its note.</v>
      </c>
      <c r="B17" s="166"/>
      <c r="C17" s="165"/>
      <c r="D17" s="165"/>
      <c r="E17" s="165"/>
      <c r="F17" s="165"/>
      <c r="G17" s="165"/>
      <c r="H17" s="165"/>
    </row>
    <row r="18" ht="40" customHeight="1">
      <c r="A18" s="166" t="str">
        <v>Equal totals share a place (1, 1, 3). Apply your published prize or tie decision manually.</v>
      </c>
      <c r="B18" s="166"/>
      <c r="C18" s="165"/>
      <c r="D18" s="165"/>
      <c r="E18" s="165"/>
      <c r="F18" s="165"/>
      <c r="G18" s="165"/>
      <c r="H18" s="165"/>
    </row>
    <row r="19" ht="40" customHeight="1">
      <c r="A19" s="166" t="str">
        <v>Use the same scoring stage for every golfer. Mixed-round scores are not comparable. The workbook cannot verify this.</v>
      </c>
      <c r="B19" s="166"/>
      <c r="C19" s="165"/>
      <c r="D19" s="165"/>
      <c r="E19" s="165"/>
      <c r="F19" s="165"/>
      <c r="G19" s="165"/>
      <c r="H19" s="165"/>
    </row>
    <row r="20" ht="40" customHeight="1">
      <c r="A20" s="166" t="str">
        <v>Keep the original submissions. Received is a manual tracking flag, not a timestamp or submission lock.</v>
      </c>
      <c r="B20" s="166"/>
      <c r="C20" s="165"/>
      <c r="D20" s="165"/>
      <c r="E20" s="165"/>
      <c r="F20" s="165"/>
      <c r="G20" s="165"/>
      <c r="H20" s="165"/>
    </row>
    <row r="21" ht="54" customHeight="1">
      <c r="A21" s="166" t="str">
        <v>Freeze names and tiers before picks. After a field revision, check affected entries and clear the replaced golfer’s score, note and handicap before entering new values. Retain original submissions.</v>
      </c>
      <c r="B21" s="166"/>
      <c r="C21" s="165"/>
      <c r="D21" s="165"/>
      <c r="E21" s="165"/>
      <c r="F21" s="165"/>
      <c r="G21" s="165"/>
      <c r="H21" s="165"/>
    </row>
    <row r="22" ht="25" customHeight="1">
      <c r="A22" s="165"/>
      <c r="B22" s="165"/>
      <c r="C22" s="165"/>
      <c r="D22" s="165"/>
      <c r="E22" s="165"/>
      <c r="F22" s="165"/>
      <c r="G22" s="165"/>
      <c r="H22" s="165"/>
    </row>
    <row r="23" ht="54" customHeight="1">
      <c r="A23" s="166" t="str">
        <v>Other formats: Snake draft and Handicapped each choose five and count the lowest four. Their sheets explain setup and limits. All formats reuse Field scores and these published rules.</v>
      </c>
      <c r="B23" s="166"/>
      <c r="C23" s="165"/>
      <c r="D23" s="165"/>
      <c r="E23" s="165"/>
      <c r="F23" s="165"/>
      <c r="G23" s="165"/>
      <c r="H23" s="165"/>
    </row>
    <row r="24" ht="54" customHeight="1">
      <c r="A24" s="166" t="str">
        <v>For handicapped pools, Field C holds the score AFTER cut / withdrawal treatment but BEFORE handicap. Field E is then added once. Do not also include the handicap in column C.</v>
      </c>
      <c r="B24" s="166"/>
      <c r="C24" s="165"/>
      <c r="D24" s="165"/>
      <c r="E24" s="165"/>
      <c r="F24" s="165"/>
      <c r="G24" s="165"/>
      <c r="H24" s="165"/>
    </row>
    <row r="25" ht="25" customHeight="1">
      <c r="A25" s="165"/>
      <c r="B25" s="165"/>
      <c r="C25" s="165"/>
      <c r="D25" s="165"/>
      <c r="E25" s="165"/>
      <c r="F25" s="165"/>
      <c r="G25" s="165"/>
      <c r="H25" s="165"/>
    </row>
    <row r="26" ht="44" customHeight="1">
      <c r="A26" s="166" t="str">
        <v>Official champion (random draw)</v>
      </c>
      <c r="B26" s="211"/>
      <c r="C26" s="165"/>
      <c r="D26" s="165"/>
      <c r="E26" s="165"/>
      <c r="F26" s="165"/>
      <c r="G26" s="165"/>
      <c r="H26" s="165"/>
    </row>
    <row r="27" ht="25" customHeight="1">
      <c r="A27" s="165"/>
      <c r="B27" s="165"/>
      <c r="C27" s="165"/>
      <c r="D27" s="165"/>
      <c r="E27" s="165"/>
      <c r="F27" s="165"/>
      <c r="G27" s="165"/>
      <c r="H27" s="165"/>
    </row>
    <row r="28" ht="44" customHeight="1">
      <c r="A28" s="166" t="str">
        <v>Pool format</v>
      </c>
      <c r="B28" s="211" t="str">
        <v>Tiered picks</v>
      </c>
      <c r="C28" s="165"/>
      <c r="D28" s="165"/>
      <c r="E28" s="165"/>
      <c r="F28" s="165"/>
      <c r="G28" s="165"/>
      <c r="H28" s="165"/>
    </row>
    <row r="29" ht="25" customHeight="1">
      <c r="A29" s="165"/>
      <c r="B29" s="165"/>
      <c r="C29" s="165"/>
      <c r="D29" s="165"/>
      <c r="E29" s="165"/>
      <c r="F29" s="165"/>
      <c r="G29" s="165"/>
      <c r="H29" s="165"/>
    </row>
    <row r="30" ht="62" customHeight="1">
      <c r="A30" s="166" t="str">
        <v>Scores use tournament totals RELATIVE TO PAR. The house rules above are editable starting choices, not official Masters rules. Publish them before entries and use the same scoring stage for every golfer.</v>
      </c>
      <c r="B30" s="166"/>
      <c r="C30" s="165"/>
      <c r="D30" s="165"/>
      <c r="E30" s="165"/>
      <c r="F30" s="165"/>
      <c r="G30" s="165"/>
      <c r="H30" s="165"/>
    </row>
    <row r="31" ht="25" customHeight="1">
      <c r="A31" s="165"/>
      <c r="B31" s="165"/>
      <c r="C31" s="165"/>
      <c r="D31" s="165"/>
      <c r="E31" s="165"/>
      <c r="F31" s="165"/>
      <c r="G31" s="165"/>
      <c r="H31" s="165"/>
    </row>
    <row r="32" ht="58" customHeight="1">
      <c r="A32" s="166" t="str">
        <v>Cut example for the +16 rule: +3 after round 2 becomes +19 in Field C. If the handicap is +10, the Handicapped sheet uses +29. Do not put +29 in C as well.</v>
      </c>
      <c r="B32" s="166"/>
      <c r="C32" s="165"/>
      <c r="D32" s="165"/>
      <c r="E32" s="165"/>
      <c r="F32" s="165"/>
      <c r="G32" s="165"/>
      <c r="H32" s="165"/>
    </row>
    <row r="33" ht="25" customHeight="1">
      <c r="A33" s="165"/>
      <c r="B33" s="165"/>
      <c r="C33" s="165"/>
      <c r="D33" s="165"/>
      <c r="E33" s="165"/>
      <c r="F33" s="165"/>
      <c r="G33" s="165"/>
      <c r="H33" s="165"/>
    </row>
    <row r="34" ht="72" customHeight="1">
      <c r="A34" s="166" t="str">
        <v>Alternative cut rule for a handicapped pool: use the highest completed round-3 and round-4 scores. If those are 80 and 81, +3 after round 2 becomes +20 before handicap. Replace B8 with this policy if selected; enter the result manually.</v>
      </c>
      <c r="B34" s="166"/>
      <c r="C34" s="165"/>
      <c r="D34" s="165"/>
      <c r="E34" s="165"/>
      <c r="F34" s="165"/>
      <c r="G34" s="165"/>
      <c r="H34" s="165"/>
    </row>
    <row r="35" ht="25" customHeight="1">
      <c r="A35" s="165"/>
      <c r="B35" s="165"/>
      <c r="C35" s="165"/>
      <c r="D35" s="165"/>
      <c r="E35" s="165"/>
      <c r="F35" s="165"/>
      <c r="G35" s="165"/>
      <c r="H35" s="165"/>
    </row>
    <row r="36" ht="86" customHeight="1">
      <c r="A36" s="166" t="str">
        <v>Optional prediction tiebreak: collect a winning to-par score with each entry and keep it in the submission reference. Among tied totals, the closest prediction by absolute difference wins; equal distances remain tied. Apply this prize decision manually; displayed places still show score ties. Publish it in B10 first.</v>
      </c>
      <c r="B36" s="166"/>
      <c r="C36" s="165"/>
      <c r="D36" s="165"/>
      <c r="E36" s="165"/>
      <c r="F36" s="165"/>
      <c r="G36" s="165"/>
      <c r="H36" s="165"/>
    </row>
    <row r="37" ht="25" customHeight="1">
      <c r="A37" s="165"/>
      <c r="B37" s="165"/>
      <c r="C37" s="165"/>
      <c r="D37" s="165"/>
      <c r="E37" s="165"/>
      <c r="F37" s="165"/>
      <c r="G37" s="165"/>
      <c r="H37" s="165"/>
    </row>
    <row r="38" ht="25" customHeight="1">
      <c r="A38" s="165"/>
      <c r="B38" s="165"/>
      <c r="C38" s="165"/>
      <c r="D38" s="165"/>
      <c r="E38" s="165"/>
      <c r="F38" s="165"/>
      <c r="G38" s="165"/>
      <c r="H38" s="165"/>
    </row>
    <row r="39" ht="25" customHeight="1">
      <c r="A39" s="165"/>
      <c r="B39" s="165"/>
      <c r="C39" s="165"/>
      <c r="D39" s="165"/>
      <c r="E39" s="165"/>
      <c r="F39" s="165"/>
      <c r="G39" s="165"/>
      <c r="H39" s="165"/>
    </row>
    <row r="40" ht="25" customHeight="1">
      <c r="A40" s="165"/>
      <c r="B40" s="165"/>
      <c r="C40" s="165"/>
      <c r="D40" s="165"/>
      <c r="E40" s="165"/>
      <c r="F40" s="165"/>
      <c r="G40" s="165"/>
      <c r="H40" s="165"/>
    </row>
  </sheetData>
  <sheetProtection sheet="1" objects="1" scenarios="1" selectLockedCells="0" selectUnlockedCells="0"/>
  <mergeCells>
    <mergeCell ref="A1:B1"/>
    <mergeCell ref="A2:B2"/>
    <mergeCell ref="A14:B14"/>
    <mergeCell ref="A15:B15"/>
    <mergeCell ref="A16:B16"/>
    <mergeCell ref="A17:B17"/>
    <mergeCell ref="A18:B18"/>
    <mergeCell ref="A19:B19"/>
    <mergeCell ref="A20:B20"/>
    <mergeCell ref="A21:B21"/>
    <mergeCell ref="A23:B23"/>
    <mergeCell ref="A24:B24"/>
    <mergeCell ref="A30:B30"/>
    <mergeCell ref="A32:B32"/>
    <mergeCell ref="A34:B34"/>
    <mergeCell ref="A36:B36"/>
  </mergeCells>
  <dataValidations count="2">
    <dataValidation type="list" sqref="B26">
      <formula1>Field!$B$5:$B$124</formula1>
    </dataValidation>
    <dataValidation type="list" sqref="B28">
      <formula1>"Tiered picks,Snake draft,Handicapped,Random draw"</formula1>
    </dataValidation>
  </dataValidations>
  <pageMargins left="0.35" right="0.35" top="0.35" bottom="0.35" header="0.15" footer="0.15"/>
  <pageSetup paperSize="1" orientation="portrait" fitToWidth="1" fitToHeight="0"/>
</worksheet>
</file>

<file path=xl/worksheets/sheet3.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8" hidden="0" customWidth="1"/>
    <col min="2" max="2" width="30" hidden="0" customWidth="1"/>
    <col min="3" max="3" width="18" hidden="0" customWidth="1"/>
    <col min="4" max="4" width="42" hidden="0" customWidth="1"/>
    <col min="5" max="5" width="23" hidden="0" customWidth="1"/>
  </cols>
  <sheetData>
    <row r="1" ht="34" customHeight="1">
      <c r="A1" s="190" t="str">
        <v>Field: enter each golfer’s adjusted score once</v>
      </c>
      <c r="B1" s="166"/>
      <c r="C1" s="166"/>
      <c r="D1" s="166"/>
    </row>
    <row r="2" ht="44" customHeight="1">
      <c r="A2" s="166" t="str">
        <v>Yellow = edit tier (1–6), name, score and note. 120 golfers total. Any tier can use more than 20 rows. Keep one unique row per golfer.</v>
      </c>
      <c r="B2" s="166"/>
      <c r="C2" s="166"/>
      <c r="D2" s="166"/>
    </row>
    <row r="3" ht="25" customHeight="1">
      <c r="A3" s="165"/>
      <c r="B3" s="165"/>
      <c r="C3" s="165"/>
      <c r="D3" s="165"/>
    </row>
    <row r="4" ht="36" customHeight="1">
      <c r="A4" s="169" t="str">
        <v>Tier</v>
      </c>
      <c r="B4" s="169" t="str">
        <v>Golfer name</v>
      </c>
      <c r="C4" s="169" t="str">
        <v>Adjusted score</v>
      </c>
      <c r="D4" s="169" t="str">
        <v>Status / adjustment note</v>
      </c>
      <c r="E4" s="198" t="str">
        <v>Handicap strokes added</v>
      </c>
    </row>
    <row r="5" ht="25" customHeight="1">
      <c r="A5" s="212" t="n">
        <v>1</v>
      </c>
      <c r="B5" s="213"/>
      <c r="C5" s="214"/>
      <c r="D5" s="213"/>
      <c r="E5" s="215"/>
    </row>
    <row r="6" ht="25" customHeight="1">
      <c r="A6" s="212" t="n">
        <v>1</v>
      </c>
      <c r="B6" s="213"/>
      <c r="C6" s="214"/>
      <c r="D6" s="213"/>
      <c r="E6" s="215"/>
    </row>
    <row r="7" ht="25" customHeight="1">
      <c r="A7" s="212" t="n">
        <v>1</v>
      </c>
      <c r="B7" s="213"/>
      <c r="C7" s="214"/>
      <c r="D7" s="213"/>
      <c r="E7" s="215"/>
    </row>
    <row r="8" ht="25" customHeight="1">
      <c r="A8" s="212" t="n">
        <v>1</v>
      </c>
      <c r="B8" s="213"/>
      <c r="C8" s="214"/>
      <c r="D8" s="213"/>
      <c r="E8" s="215"/>
    </row>
    <row r="9" ht="25" customHeight="1">
      <c r="A9" s="212" t="n">
        <v>1</v>
      </c>
      <c r="B9" s="213"/>
      <c r="C9" s="214"/>
      <c r="D9" s="213"/>
      <c r="E9" s="215"/>
    </row>
    <row r="10" ht="25" customHeight="1">
      <c r="A10" s="212" t="n">
        <v>1</v>
      </c>
      <c r="B10" s="213"/>
      <c r="C10" s="214"/>
      <c r="D10" s="213"/>
      <c r="E10" s="215"/>
    </row>
    <row r="11" ht="25" customHeight="1">
      <c r="A11" s="212" t="n">
        <v>1</v>
      </c>
      <c r="B11" s="213"/>
      <c r="C11" s="214"/>
      <c r="D11" s="213"/>
      <c r="E11" s="215"/>
    </row>
    <row r="12" ht="25" customHeight="1">
      <c r="A12" s="212" t="n">
        <v>1</v>
      </c>
      <c r="B12" s="213"/>
      <c r="C12" s="214"/>
      <c r="D12" s="213"/>
      <c r="E12" s="215"/>
    </row>
    <row r="13" ht="25" customHeight="1">
      <c r="A13" s="212" t="n">
        <v>1</v>
      </c>
      <c r="B13" s="213"/>
      <c r="C13" s="214"/>
      <c r="D13" s="213"/>
      <c r="E13" s="215"/>
    </row>
    <row r="14" ht="25" customHeight="1">
      <c r="A14" s="212" t="n">
        <v>1</v>
      </c>
      <c r="B14" s="213"/>
      <c r="C14" s="214"/>
      <c r="D14" s="213"/>
      <c r="E14" s="215"/>
    </row>
    <row r="15" ht="25" customHeight="1">
      <c r="A15" s="212" t="n">
        <v>1</v>
      </c>
      <c r="B15" s="213"/>
      <c r="C15" s="214"/>
      <c r="D15" s="213"/>
      <c r="E15" s="215"/>
    </row>
    <row r="16" ht="25" customHeight="1">
      <c r="A16" s="212" t="n">
        <v>1</v>
      </c>
      <c r="B16" s="213"/>
      <c r="C16" s="214"/>
      <c r="D16" s="213"/>
      <c r="E16" s="215"/>
    </row>
    <row r="17" ht="25" customHeight="1">
      <c r="A17" s="212" t="n">
        <v>1</v>
      </c>
      <c r="B17" s="213"/>
      <c r="C17" s="214"/>
      <c r="D17" s="213"/>
      <c r="E17" s="215"/>
    </row>
    <row r="18" ht="25" customHeight="1">
      <c r="A18" s="212" t="n">
        <v>1</v>
      </c>
      <c r="B18" s="213"/>
      <c r="C18" s="214"/>
      <c r="D18" s="213"/>
      <c r="E18" s="215"/>
    </row>
    <row r="19" ht="25" customHeight="1">
      <c r="A19" s="212" t="n">
        <v>1</v>
      </c>
      <c r="B19" s="213"/>
      <c r="C19" s="214"/>
      <c r="D19" s="213"/>
      <c r="E19" s="215"/>
    </row>
    <row r="20" ht="25" customHeight="1">
      <c r="A20" s="212" t="n">
        <v>1</v>
      </c>
      <c r="B20" s="213"/>
      <c r="C20" s="214"/>
      <c r="D20" s="213"/>
      <c r="E20" s="215"/>
    </row>
    <row r="21" ht="25" customHeight="1">
      <c r="A21" s="212" t="n">
        <v>1</v>
      </c>
      <c r="B21" s="213"/>
      <c r="C21" s="214"/>
      <c r="D21" s="213"/>
      <c r="E21" s="215"/>
    </row>
    <row r="22" ht="25" customHeight="1">
      <c r="A22" s="212" t="n">
        <v>1</v>
      </c>
      <c r="B22" s="213"/>
      <c r="C22" s="214"/>
      <c r="D22" s="213"/>
      <c r="E22" s="215"/>
    </row>
    <row r="23" ht="25" customHeight="1">
      <c r="A23" s="212" t="n">
        <v>1</v>
      </c>
      <c r="B23" s="213"/>
      <c r="C23" s="214"/>
      <c r="D23" s="213"/>
      <c r="E23" s="215"/>
    </row>
    <row r="24" ht="25" customHeight="1">
      <c r="A24" s="212" t="n">
        <v>1</v>
      </c>
      <c r="B24" s="213"/>
      <c r="C24" s="214"/>
      <c r="D24" s="213"/>
      <c r="E24" s="215"/>
    </row>
    <row r="25" ht="25" customHeight="1">
      <c r="A25" s="212" t="n">
        <v>2</v>
      </c>
      <c r="B25" s="213"/>
      <c r="C25" s="214"/>
      <c r="D25" s="213"/>
      <c r="E25" s="215"/>
    </row>
    <row r="26" ht="25" customHeight="1">
      <c r="A26" s="212" t="n">
        <v>2</v>
      </c>
      <c r="B26" s="213"/>
      <c r="C26" s="214"/>
      <c r="D26" s="213"/>
      <c r="E26" s="215"/>
    </row>
    <row r="27" ht="25" customHeight="1">
      <c r="A27" s="212" t="n">
        <v>2</v>
      </c>
      <c r="B27" s="213"/>
      <c r="C27" s="214"/>
      <c r="D27" s="213"/>
      <c r="E27" s="215"/>
    </row>
    <row r="28" ht="25" customHeight="1">
      <c r="A28" s="212" t="n">
        <v>2</v>
      </c>
      <c r="B28" s="213"/>
      <c r="C28" s="214"/>
      <c r="D28" s="213"/>
      <c r="E28" s="215"/>
    </row>
    <row r="29" ht="25" customHeight="1">
      <c r="A29" s="212" t="n">
        <v>2</v>
      </c>
      <c r="B29" s="213"/>
      <c r="C29" s="214"/>
      <c r="D29" s="213"/>
      <c r="E29" s="215"/>
    </row>
    <row r="30" ht="25" customHeight="1">
      <c r="A30" s="212" t="n">
        <v>2</v>
      </c>
      <c r="B30" s="213"/>
      <c r="C30" s="214"/>
      <c r="D30" s="213"/>
      <c r="E30" s="215"/>
    </row>
    <row r="31" ht="25" customHeight="1">
      <c r="A31" s="212" t="n">
        <v>2</v>
      </c>
      <c r="B31" s="213"/>
      <c r="C31" s="214"/>
      <c r="D31" s="213"/>
      <c r="E31" s="215"/>
    </row>
    <row r="32" ht="25" customHeight="1">
      <c r="A32" s="212" t="n">
        <v>2</v>
      </c>
      <c r="B32" s="213"/>
      <c r="C32" s="214"/>
      <c r="D32" s="213"/>
      <c r="E32" s="215"/>
    </row>
    <row r="33" ht="25" customHeight="1">
      <c r="A33" s="212" t="n">
        <v>2</v>
      </c>
      <c r="B33" s="213"/>
      <c r="C33" s="214"/>
      <c r="D33" s="213"/>
      <c r="E33" s="215"/>
    </row>
    <row r="34" ht="25" customHeight="1">
      <c r="A34" s="212" t="n">
        <v>2</v>
      </c>
      <c r="B34" s="213"/>
      <c r="C34" s="214"/>
      <c r="D34" s="213"/>
      <c r="E34" s="215"/>
    </row>
    <row r="35" ht="25" customHeight="1">
      <c r="A35" s="212" t="n">
        <v>2</v>
      </c>
      <c r="B35" s="213"/>
      <c r="C35" s="214"/>
      <c r="D35" s="213"/>
      <c r="E35" s="215"/>
    </row>
    <row r="36" ht="25" customHeight="1">
      <c r="A36" s="212" t="n">
        <v>2</v>
      </c>
      <c r="B36" s="213"/>
      <c r="C36" s="214"/>
      <c r="D36" s="213"/>
      <c r="E36" s="215"/>
    </row>
    <row r="37" ht="25" customHeight="1">
      <c r="A37" s="212" t="n">
        <v>2</v>
      </c>
      <c r="B37" s="213"/>
      <c r="C37" s="214"/>
      <c r="D37" s="213"/>
      <c r="E37" s="215"/>
    </row>
    <row r="38" ht="25" customHeight="1">
      <c r="A38" s="212" t="n">
        <v>2</v>
      </c>
      <c r="B38" s="213"/>
      <c r="C38" s="214"/>
      <c r="D38" s="213"/>
      <c r="E38" s="215"/>
    </row>
    <row r="39" ht="25" customHeight="1">
      <c r="A39" s="212" t="n">
        <v>2</v>
      </c>
      <c r="B39" s="213"/>
      <c r="C39" s="214"/>
      <c r="D39" s="213"/>
      <c r="E39" s="215"/>
    </row>
    <row r="40" ht="25" customHeight="1">
      <c r="A40" s="212" t="n">
        <v>2</v>
      </c>
      <c r="B40" s="213"/>
      <c r="C40" s="214"/>
      <c r="D40" s="213"/>
      <c r="E40" s="215"/>
    </row>
    <row r="41" ht="25" customHeight="1">
      <c r="A41" s="212" t="n">
        <v>2</v>
      </c>
      <c r="B41" s="213"/>
      <c r="C41" s="214"/>
      <c r="D41" s="213"/>
      <c r="E41" s="215"/>
    </row>
    <row r="42" ht="25" customHeight="1">
      <c r="A42" s="212" t="n">
        <v>2</v>
      </c>
      <c r="B42" s="213"/>
      <c r="C42" s="214"/>
      <c r="D42" s="213"/>
      <c r="E42" s="215"/>
    </row>
    <row r="43" ht="25" customHeight="1">
      <c r="A43" s="212" t="n">
        <v>2</v>
      </c>
      <c r="B43" s="213"/>
      <c r="C43" s="214"/>
      <c r="D43" s="213"/>
      <c r="E43" s="215"/>
    </row>
    <row r="44" ht="25" customHeight="1">
      <c r="A44" s="212" t="n">
        <v>2</v>
      </c>
      <c r="B44" s="213"/>
      <c r="C44" s="214"/>
      <c r="D44" s="213"/>
      <c r="E44" s="215"/>
    </row>
    <row r="45" ht="25" customHeight="1">
      <c r="A45" s="212" t="n">
        <v>3</v>
      </c>
      <c r="B45" s="213"/>
      <c r="C45" s="214"/>
      <c r="D45" s="213"/>
      <c r="E45" s="215"/>
    </row>
    <row r="46" ht="25" customHeight="1">
      <c r="A46" s="212" t="n">
        <v>3</v>
      </c>
      <c r="B46" s="213"/>
      <c r="C46" s="214"/>
      <c r="D46" s="213"/>
      <c r="E46" s="215"/>
    </row>
    <row r="47" ht="25" customHeight="1">
      <c r="A47" s="212" t="n">
        <v>3</v>
      </c>
      <c r="B47" s="213"/>
      <c r="C47" s="214"/>
      <c r="D47" s="213"/>
      <c r="E47" s="215"/>
    </row>
    <row r="48" ht="25" customHeight="1">
      <c r="A48" s="212" t="n">
        <v>3</v>
      </c>
      <c r="B48" s="213"/>
      <c r="C48" s="214"/>
      <c r="D48" s="213"/>
      <c r="E48" s="215"/>
    </row>
    <row r="49" ht="25" customHeight="1">
      <c r="A49" s="212" t="n">
        <v>3</v>
      </c>
      <c r="B49" s="213"/>
      <c r="C49" s="214"/>
      <c r="D49" s="213"/>
      <c r="E49" s="215"/>
    </row>
    <row r="50" ht="25" customHeight="1">
      <c r="A50" s="212" t="n">
        <v>3</v>
      </c>
      <c r="B50" s="213"/>
      <c r="C50" s="214"/>
      <c r="D50" s="213"/>
      <c r="E50" s="215"/>
    </row>
    <row r="51" ht="25" customHeight="1">
      <c r="A51" s="212" t="n">
        <v>3</v>
      </c>
      <c r="B51" s="213"/>
      <c r="C51" s="214"/>
      <c r="D51" s="213"/>
      <c r="E51" s="215"/>
    </row>
    <row r="52" ht="25" customHeight="1">
      <c r="A52" s="212" t="n">
        <v>3</v>
      </c>
      <c r="B52" s="213"/>
      <c r="C52" s="214"/>
      <c r="D52" s="213"/>
      <c r="E52" s="215"/>
    </row>
    <row r="53" ht="25" customHeight="1">
      <c r="A53" s="212" t="n">
        <v>3</v>
      </c>
      <c r="B53" s="213"/>
      <c r="C53" s="214"/>
      <c r="D53" s="213"/>
      <c r="E53" s="215"/>
    </row>
    <row r="54" ht="25" customHeight="1">
      <c r="A54" s="212" t="n">
        <v>3</v>
      </c>
      <c r="B54" s="213"/>
      <c r="C54" s="214"/>
      <c r="D54" s="213"/>
      <c r="E54" s="215"/>
    </row>
    <row r="55" ht="25" customHeight="1">
      <c r="A55" s="212" t="n">
        <v>3</v>
      </c>
      <c r="B55" s="213"/>
      <c r="C55" s="214"/>
      <c r="D55" s="213"/>
      <c r="E55" s="215"/>
    </row>
    <row r="56" ht="25" customHeight="1">
      <c r="A56" s="212" t="n">
        <v>3</v>
      </c>
      <c r="B56" s="213"/>
      <c r="C56" s="214"/>
      <c r="D56" s="213"/>
      <c r="E56" s="215"/>
    </row>
    <row r="57" ht="25" customHeight="1">
      <c r="A57" s="212" t="n">
        <v>3</v>
      </c>
      <c r="B57" s="213"/>
      <c r="C57" s="214"/>
      <c r="D57" s="213"/>
      <c r="E57" s="215"/>
    </row>
    <row r="58" ht="25" customHeight="1">
      <c r="A58" s="212" t="n">
        <v>3</v>
      </c>
      <c r="B58" s="213"/>
      <c r="C58" s="214"/>
      <c r="D58" s="213"/>
      <c r="E58" s="215"/>
    </row>
    <row r="59" ht="25" customHeight="1">
      <c r="A59" s="212" t="n">
        <v>3</v>
      </c>
      <c r="B59" s="213"/>
      <c r="C59" s="214"/>
      <c r="D59" s="213"/>
      <c r="E59" s="215"/>
    </row>
    <row r="60" ht="25" customHeight="1">
      <c r="A60" s="212" t="n">
        <v>3</v>
      </c>
      <c r="B60" s="213"/>
      <c r="C60" s="214"/>
      <c r="D60" s="213"/>
      <c r="E60" s="215"/>
    </row>
    <row r="61" ht="25" customHeight="1">
      <c r="A61" s="212" t="n">
        <v>3</v>
      </c>
      <c r="B61" s="213"/>
      <c r="C61" s="214"/>
      <c r="D61" s="213"/>
      <c r="E61" s="215"/>
    </row>
    <row r="62" ht="25" customHeight="1">
      <c r="A62" s="212" t="n">
        <v>3</v>
      </c>
      <c r="B62" s="213"/>
      <c r="C62" s="214"/>
      <c r="D62" s="213"/>
      <c r="E62" s="215"/>
    </row>
    <row r="63" ht="25" customHeight="1">
      <c r="A63" s="212" t="n">
        <v>3</v>
      </c>
      <c r="B63" s="213"/>
      <c r="C63" s="214"/>
      <c r="D63" s="213"/>
      <c r="E63" s="215"/>
    </row>
    <row r="64" ht="25" customHeight="1">
      <c r="A64" s="212" t="n">
        <v>3</v>
      </c>
      <c r="B64" s="213"/>
      <c r="C64" s="214"/>
      <c r="D64" s="213"/>
      <c r="E64" s="215"/>
    </row>
    <row r="65" ht="25" customHeight="1">
      <c r="A65" s="212" t="n">
        <v>4</v>
      </c>
      <c r="B65" s="213"/>
      <c r="C65" s="214"/>
      <c r="D65" s="213"/>
      <c r="E65" s="215"/>
    </row>
    <row r="66" ht="25" customHeight="1">
      <c r="A66" s="212" t="n">
        <v>4</v>
      </c>
      <c r="B66" s="213"/>
      <c r="C66" s="214"/>
      <c r="D66" s="213"/>
      <c r="E66" s="215"/>
    </row>
    <row r="67" ht="25" customHeight="1">
      <c r="A67" s="212" t="n">
        <v>4</v>
      </c>
      <c r="B67" s="213"/>
      <c r="C67" s="214"/>
      <c r="D67" s="213"/>
      <c r="E67" s="215"/>
    </row>
    <row r="68" ht="25" customHeight="1">
      <c r="A68" s="212" t="n">
        <v>4</v>
      </c>
      <c r="B68" s="213"/>
      <c r="C68" s="214"/>
      <c r="D68" s="213"/>
      <c r="E68" s="215"/>
    </row>
    <row r="69" ht="25" customHeight="1">
      <c r="A69" s="212" t="n">
        <v>4</v>
      </c>
      <c r="B69" s="213"/>
      <c r="C69" s="214"/>
      <c r="D69" s="213"/>
      <c r="E69" s="215"/>
    </row>
    <row r="70" ht="25" customHeight="1">
      <c r="A70" s="212" t="n">
        <v>4</v>
      </c>
      <c r="B70" s="213"/>
      <c r="C70" s="214"/>
      <c r="D70" s="213"/>
      <c r="E70" s="215"/>
    </row>
    <row r="71" ht="25" customHeight="1">
      <c r="A71" s="212" t="n">
        <v>4</v>
      </c>
      <c r="B71" s="213"/>
      <c r="C71" s="214"/>
      <c r="D71" s="213"/>
      <c r="E71" s="215"/>
    </row>
    <row r="72" ht="25" customHeight="1">
      <c r="A72" s="212" t="n">
        <v>4</v>
      </c>
      <c r="B72" s="213"/>
      <c r="C72" s="214"/>
      <c r="D72" s="213"/>
      <c r="E72" s="215"/>
    </row>
    <row r="73" ht="25" customHeight="1">
      <c r="A73" s="212" t="n">
        <v>4</v>
      </c>
      <c r="B73" s="213"/>
      <c r="C73" s="214"/>
      <c r="D73" s="213"/>
      <c r="E73" s="215"/>
    </row>
    <row r="74" ht="25" customHeight="1">
      <c r="A74" s="212" t="n">
        <v>4</v>
      </c>
      <c r="B74" s="213"/>
      <c r="C74" s="214"/>
      <c r="D74" s="213"/>
      <c r="E74" s="215"/>
    </row>
    <row r="75" ht="25" customHeight="1">
      <c r="A75" s="212" t="n">
        <v>4</v>
      </c>
      <c r="B75" s="213"/>
      <c r="C75" s="214"/>
      <c r="D75" s="213"/>
      <c r="E75" s="215"/>
    </row>
    <row r="76" ht="25" customHeight="1">
      <c r="A76" s="212" t="n">
        <v>4</v>
      </c>
      <c r="B76" s="213"/>
      <c r="C76" s="214"/>
      <c r="D76" s="213"/>
      <c r="E76" s="215"/>
    </row>
    <row r="77" ht="25" customHeight="1">
      <c r="A77" s="212" t="n">
        <v>4</v>
      </c>
      <c r="B77" s="213"/>
      <c r="C77" s="214"/>
      <c r="D77" s="213"/>
      <c r="E77" s="215"/>
    </row>
    <row r="78" ht="25" customHeight="1">
      <c r="A78" s="212" t="n">
        <v>4</v>
      </c>
      <c r="B78" s="213"/>
      <c r="C78" s="214"/>
      <c r="D78" s="213"/>
      <c r="E78" s="215"/>
    </row>
    <row r="79" ht="25" customHeight="1">
      <c r="A79" s="212" t="n">
        <v>4</v>
      </c>
      <c r="B79" s="213"/>
      <c r="C79" s="214"/>
      <c r="D79" s="213"/>
      <c r="E79" s="215"/>
    </row>
    <row r="80" ht="25" customHeight="1">
      <c r="A80" s="212" t="n">
        <v>4</v>
      </c>
      <c r="B80" s="213"/>
      <c r="C80" s="214"/>
      <c r="D80" s="213"/>
      <c r="E80" s="215"/>
    </row>
    <row r="81" ht="25" customHeight="1">
      <c r="A81" s="212" t="n">
        <v>4</v>
      </c>
      <c r="B81" s="213"/>
      <c r="C81" s="214"/>
      <c r="D81" s="213"/>
      <c r="E81" s="215"/>
    </row>
    <row r="82" ht="25" customHeight="1">
      <c r="A82" s="212" t="n">
        <v>4</v>
      </c>
      <c r="B82" s="213"/>
      <c r="C82" s="214"/>
      <c r="D82" s="213"/>
      <c r="E82" s="215"/>
    </row>
    <row r="83" ht="25" customHeight="1">
      <c r="A83" s="212" t="n">
        <v>4</v>
      </c>
      <c r="B83" s="213"/>
      <c r="C83" s="214"/>
      <c r="D83" s="213"/>
      <c r="E83" s="215"/>
    </row>
    <row r="84" ht="25" customHeight="1">
      <c r="A84" s="212" t="n">
        <v>4</v>
      </c>
      <c r="B84" s="213"/>
      <c r="C84" s="214"/>
      <c r="D84" s="213"/>
      <c r="E84" s="215"/>
    </row>
    <row r="85" ht="25" customHeight="1">
      <c r="A85" s="212" t="n">
        <v>5</v>
      </c>
      <c r="B85" s="213"/>
      <c r="C85" s="214"/>
      <c r="D85" s="213"/>
      <c r="E85" s="215"/>
    </row>
    <row r="86" ht="25" customHeight="1">
      <c r="A86" s="212" t="n">
        <v>5</v>
      </c>
      <c r="B86" s="213"/>
      <c r="C86" s="214"/>
      <c r="D86" s="213"/>
      <c r="E86" s="215"/>
    </row>
    <row r="87" ht="25" customHeight="1">
      <c r="A87" s="212" t="n">
        <v>5</v>
      </c>
      <c r="B87" s="213"/>
      <c r="C87" s="214"/>
      <c r="D87" s="213"/>
      <c r="E87" s="215"/>
    </row>
    <row r="88" ht="25" customHeight="1">
      <c r="A88" s="212" t="n">
        <v>5</v>
      </c>
      <c r="B88" s="213"/>
      <c r="C88" s="214"/>
      <c r="D88" s="213"/>
      <c r="E88" s="215"/>
    </row>
    <row r="89" ht="25" customHeight="1">
      <c r="A89" s="212" t="n">
        <v>5</v>
      </c>
      <c r="B89" s="213"/>
      <c r="C89" s="214"/>
      <c r="D89" s="213"/>
      <c r="E89" s="215"/>
    </row>
    <row r="90" ht="25" customHeight="1">
      <c r="A90" s="212" t="n">
        <v>5</v>
      </c>
      <c r="B90" s="213"/>
      <c r="C90" s="214"/>
      <c r="D90" s="213"/>
      <c r="E90" s="215"/>
    </row>
    <row r="91" ht="25" customHeight="1">
      <c r="A91" s="212" t="n">
        <v>5</v>
      </c>
      <c r="B91" s="213"/>
      <c r="C91" s="214"/>
      <c r="D91" s="213"/>
      <c r="E91" s="215"/>
    </row>
    <row r="92" ht="25" customHeight="1">
      <c r="A92" s="212" t="n">
        <v>5</v>
      </c>
      <c r="B92" s="213"/>
      <c r="C92" s="214"/>
      <c r="D92" s="213"/>
      <c r="E92" s="215"/>
    </row>
    <row r="93" ht="25" customHeight="1">
      <c r="A93" s="212" t="n">
        <v>5</v>
      </c>
      <c r="B93" s="213"/>
      <c r="C93" s="214"/>
      <c r="D93" s="213"/>
      <c r="E93" s="215"/>
    </row>
    <row r="94" ht="25" customHeight="1">
      <c r="A94" s="212" t="n">
        <v>5</v>
      </c>
      <c r="B94" s="213"/>
      <c r="C94" s="214"/>
      <c r="D94" s="213"/>
      <c r="E94" s="215"/>
    </row>
    <row r="95" ht="25" customHeight="1">
      <c r="A95" s="212" t="n">
        <v>5</v>
      </c>
      <c r="B95" s="213"/>
      <c r="C95" s="214"/>
      <c r="D95" s="213"/>
      <c r="E95" s="215"/>
    </row>
    <row r="96" ht="25" customHeight="1">
      <c r="A96" s="212" t="n">
        <v>5</v>
      </c>
      <c r="B96" s="213"/>
      <c r="C96" s="214"/>
      <c r="D96" s="213"/>
      <c r="E96" s="215"/>
    </row>
    <row r="97" ht="25" customHeight="1">
      <c r="A97" s="212" t="n">
        <v>5</v>
      </c>
      <c r="B97" s="213"/>
      <c r="C97" s="214"/>
      <c r="D97" s="213"/>
      <c r="E97" s="215"/>
    </row>
    <row r="98" ht="25" customHeight="1">
      <c r="A98" s="212" t="n">
        <v>5</v>
      </c>
      <c r="B98" s="213"/>
      <c r="C98" s="214"/>
      <c r="D98" s="213"/>
      <c r="E98" s="215"/>
    </row>
    <row r="99" ht="25" customHeight="1">
      <c r="A99" s="212" t="n">
        <v>5</v>
      </c>
      <c r="B99" s="213"/>
      <c r="C99" s="214"/>
      <c r="D99" s="213"/>
      <c r="E99" s="215"/>
    </row>
    <row r="100" ht="25" customHeight="1">
      <c r="A100" s="212" t="n">
        <v>5</v>
      </c>
      <c r="B100" s="213"/>
      <c r="C100" s="214"/>
      <c r="D100" s="213"/>
      <c r="E100" s="215"/>
    </row>
    <row r="101" ht="25" customHeight="1">
      <c r="A101" s="212" t="n">
        <v>5</v>
      </c>
      <c r="B101" s="213"/>
      <c r="C101" s="214"/>
      <c r="D101" s="213"/>
      <c r="E101" s="215"/>
    </row>
    <row r="102" ht="25" customHeight="1">
      <c r="A102" s="212" t="n">
        <v>5</v>
      </c>
      <c r="B102" s="213"/>
      <c r="C102" s="214"/>
      <c r="D102" s="213"/>
      <c r="E102" s="215"/>
    </row>
    <row r="103" ht="25" customHeight="1">
      <c r="A103" s="212" t="n">
        <v>5</v>
      </c>
      <c r="B103" s="213"/>
      <c r="C103" s="214"/>
      <c r="D103" s="213"/>
      <c r="E103" s="215"/>
    </row>
    <row r="104" ht="25" customHeight="1">
      <c r="A104" s="212" t="n">
        <v>5</v>
      </c>
      <c r="B104" s="213"/>
      <c r="C104" s="214"/>
      <c r="D104" s="213"/>
      <c r="E104" s="215"/>
    </row>
    <row r="105" ht="25" customHeight="1">
      <c r="A105" s="212" t="n">
        <v>6</v>
      </c>
      <c r="B105" s="213"/>
      <c r="C105" s="214"/>
      <c r="D105" s="213"/>
      <c r="E105" s="215"/>
    </row>
    <row r="106" ht="25" customHeight="1">
      <c r="A106" s="212" t="n">
        <v>6</v>
      </c>
      <c r="B106" s="213"/>
      <c r="C106" s="214"/>
      <c r="D106" s="213"/>
      <c r="E106" s="215"/>
    </row>
    <row r="107" ht="25" customHeight="1">
      <c r="A107" s="212" t="n">
        <v>6</v>
      </c>
      <c r="B107" s="213"/>
      <c r="C107" s="214"/>
      <c r="D107" s="213"/>
      <c r="E107" s="215"/>
    </row>
    <row r="108" ht="25" customHeight="1">
      <c r="A108" s="212" t="n">
        <v>6</v>
      </c>
      <c r="B108" s="213"/>
      <c r="C108" s="214"/>
      <c r="D108" s="213"/>
      <c r="E108" s="215"/>
    </row>
    <row r="109" ht="25" customHeight="1">
      <c r="A109" s="212" t="n">
        <v>6</v>
      </c>
      <c r="B109" s="213"/>
      <c r="C109" s="214"/>
      <c r="D109" s="213"/>
      <c r="E109" s="215"/>
    </row>
    <row r="110" ht="25" customHeight="1">
      <c r="A110" s="212" t="n">
        <v>6</v>
      </c>
      <c r="B110" s="213"/>
      <c r="C110" s="214"/>
      <c r="D110" s="213"/>
      <c r="E110" s="215"/>
    </row>
    <row r="111" ht="25" customHeight="1">
      <c r="A111" s="212" t="n">
        <v>6</v>
      </c>
      <c r="B111" s="213"/>
      <c r="C111" s="214"/>
      <c r="D111" s="213"/>
      <c r="E111" s="215"/>
    </row>
    <row r="112" ht="25" customHeight="1">
      <c r="A112" s="212" t="n">
        <v>6</v>
      </c>
      <c r="B112" s="213"/>
      <c r="C112" s="214"/>
      <c r="D112" s="213"/>
      <c r="E112" s="215"/>
    </row>
    <row r="113" ht="25" customHeight="1">
      <c r="A113" s="212" t="n">
        <v>6</v>
      </c>
      <c r="B113" s="213"/>
      <c r="C113" s="214"/>
      <c r="D113" s="213"/>
      <c r="E113" s="215"/>
    </row>
    <row r="114" ht="25" customHeight="1">
      <c r="A114" s="212" t="n">
        <v>6</v>
      </c>
      <c r="B114" s="213"/>
      <c r="C114" s="214"/>
      <c r="D114" s="213"/>
      <c r="E114" s="215"/>
    </row>
    <row r="115" ht="25" customHeight="1">
      <c r="A115" s="212" t="n">
        <v>6</v>
      </c>
      <c r="B115" s="213"/>
      <c r="C115" s="214"/>
      <c r="D115" s="213"/>
      <c r="E115" s="215"/>
    </row>
    <row r="116" ht="25" customHeight="1">
      <c r="A116" s="212" t="n">
        <v>6</v>
      </c>
      <c r="B116" s="213"/>
      <c r="C116" s="214"/>
      <c r="D116" s="213"/>
      <c r="E116" s="215"/>
    </row>
    <row r="117" ht="25" customHeight="1">
      <c r="A117" s="212" t="n">
        <v>6</v>
      </c>
      <c r="B117" s="213"/>
      <c r="C117" s="214"/>
      <c r="D117" s="213"/>
      <c r="E117" s="215"/>
    </row>
    <row r="118" ht="25" customHeight="1">
      <c r="A118" s="212" t="n">
        <v>6</v>
      </c>
      <c r="B118" s="213"/>
      <c r="C118" s="214"/>
      <c r="D118" s="213"/>
      <c r="E118" s="215"/>
    </row>
    <row r="119" ht="25" customHeight="1">
      <c r="A119" s="212" t="n">
        <v>6</v>
      </c>
      <c r="B119" s="213"/>
      <c r="C119" s="214"/>
      <c r="D119" s="213"/>
      <c r="E119" s="215"/>
    </row>
    <row r="120" ht="25" customHeight="1">
      <c r="A120" s="212" t="n">
        <v>6</v>
      </c>
      <c r="B120" s="213"/>
      <c r="C120" s="214"/>
      <c r="D120" s="213"/>
      <c r="E120" s="215"/>
    </row>
    <row r="121" ht="25" customHeight="1">
      <c r="A121" s="212" t="n">
        <v>6</v>
      </c>
      <c r="B121" s="213"/>
      <c r="C121" s="214"/>
      <c r="D121" s="213"/>
      <c r="E121" s="215"/>
    </row>
    <row r="122" ht="25" customHeight="1">
      <c r="A122" s="212" t="n">
        <v>6</v>
      </c>
      <c r="B122" s="213"/>
      <c r="C122" s="214"/>
      <c r="D122" s="213"/>
      <c r="E122" s="215"/>
    </row>
    <row r="123" ht="25" customHeight="1">
      <c r="A123" s="212" t="n">
        <v>6</v>
      </c>
      <c r="B123" s="213"/>
      <c r="C123" s="214"/>
      <c r="D123" s="213"/>
      <c r="E123" s="215"/>
    </row>
    <row r="124" ht="25" customHeight="1">
      <c r="A124" s="212" t="n">
        <v>6</v>
      </c>
      <c r="B124" s="213"/>
      <c r="C124" s="214"/>
      <c r="D124" s="213"/>
      <c r="E124" s="215"/>
    </row>
    <row r="125">
      <c r="A125"/>
      <c r="B125"/>
      <c r="C125"/>
      <c r="D125"/>
    </row>
    <row r="126" ht="20" customHeight="1">
      <c r="A126"/>
      <c r="B126"/>
      <c r="C126"/>
      <c r="D126"/>
    </row>
    <row r="127">
      <c r="A127"/>
      <c r="B127"/>
      <c r="C127"/>
      <c r="D127"/>
    </row>
    <row r="128">
      <c r="A128"/>
      <c r="B128"/>
      <c r="C128"/>
      <c r="D128"/>
    </row>
  </sheetData>
  <sheetProtection sheet="1" objects="1" scenarios="1" selectLockedCells="0" selectUnlockedCells="0"/>
  <mergeCells>
    <mergeCell ref="A1:D1"/>
    <mergeCell ref="A2:D2"/>
  </mergeCells>
  <conditionalFormatting sqref="B5:B124">
    <cfRule type="duplicateValues" dxfId="0" priority="1"/>
    <cfRule type="expression" dxfId="9" priority="2">
      <formula>AND(B5&lt;&gt;"",COUNTIF($B$5:$B$124,SUBSTITUTE(SUBSTITUTE(SUBSTITUTE(B5,"~","~~"),"*","~*"),"?","~?"))&gt;1)</formula>
    </cfRule>
  </conditionalFormatting>
  <dataValidations count="1">
    <dataValidation type="whole" operator="between" sqref="A5:A124">
      <formula1>1</formula1>
      <formula2>6</formula2>
    </dataValidation>
  </dataValidations>
  <pageMargins left="0.35" right="0.35" top="0.35" bottom="0.35" header="0.15" footer="0.15"/>
  <pageSetup paperSize="1" orientation="landscape" fitToWidth="1" fitToHeight="0"/>
</worksheet>
</file>

<file path=xl/worksheets/sheet4.xml><?xml version="1.0" encoding="utf-8"?>
<worksheet xmlns="http://schemas.openxmlformats.org/spreadsheetml/2006/main">
  <sheetPr>
    <pageSetUpPr fitToPage="1"/>
  </sheetPr>
  <sheetViews>
    <sheetView showGridLines="0" workbookViewId="0">
      <pane ySplit="6" topLeftCell="A7" activePane="bottomLeft" state="frozen"/>
    </sheetView>
  </sheetViews>
  <sheetFormatPr defaultRowHeight="15"/>
  <cols>
    <col min="1" max="1" width="12" hidden="0" customWidth="1"/>
    <col min="2" max="2" width="22" hidden="0" customWidth="1"/>
    <col min="3" max="3" width="22" hidden="0" customWidth="1"/>
    <col min="4" max="4" width="22" hidden="0" customWidth="1"/>
    <col min="5" max="5" width="22" hidden="0" customWidth="1"/>
    <col min="6" max="6" width="22" hidden="0" customWidth="1"/>
    <col min="7" max="7" width="22" hidden="0" customWidth="1"/>
    <col min="8" max="8" width="22" hidden="0" customWidth="1"/>
    <col min="9" max="9" width="12" hidden="0" customWidth="1"/>
    <col min="10" max="10" width="11" hidden="0" customWidth="1"/>
    <col min="11" max="11" width="11" hidden="0" customWidth="1"/>
    <col min="12" max="12" width="11" hidden="0" customWidth="1"/>
    <col min="13" max="13" width="11" hidden="0" customWidth="1"/>
    <col min="14" max="14" width="11" hidden="0" customWidth="1"/>
    <col min="15" max="15" width="11" hidden="0" customWidth="1"/>
    <col min="16" max="16" width="16" hidden="0" customWidth="1"/>
    <col min="17" max="17" width="15" hidden="0" customWidth="1"/>
    <col min="18" max="18" width="20" hidden="0" customWidth="1"/>
    <col min="19" max="19" width="9" hidden="0" customWidth="1"/>
    <col min="20" max="20" width="13" hidden="0" customWidth="1"/>
    <col min="21" max="21" width="30" hidden="0" customWidth="1"/>
    <col min="22" max="22" width="14" hidden="1" customWidth="1"/>
  </cols>
  <sheetData>
    <row r="1" ht="26" customHeight="1">
      <c r="A1" s="3" t="str">
        <v>Masters Pool Entries</v>
      </c>
      <c r="B1" s="3"/>
      <c r="C1" s="3"/>
      <c r="D1" s="3"/>
      <c r="E1" s="3"/>
      <c r="F1" s="3"/>
      <c r="G1" s="3"/>
      <c r="H1" s="3"/>
      <c r="I1" s="3"/>
      <c r="J1" s="3"/>
      <c r="K1" s="3"/>
      <c r="L1" s="3"/>
      <c r="M1" s="3"/>
      <c r="N1" s="3"/>
      <c r="O1" s="3"/>
      <c r="P1" s="3"/>
      <c r="Q1" s="3"/>
      <c r="R1" s="3"/>
      <c r="S1" s="3"/>
    </row>
    <row r="2" ht="34" customHeight="1">
      <c r="A2" s="5" t="str">
        <v>25 entry slots. Yellow cells: name, six picks, Received and submission reference. Scores come from Field.</v>
      </c>
      <c r="B2" s="5"/>
      <c r="C2" s="5"/>
      <c r="D2" s="5"/>
      <c r="E2" s="5"/>
      <c r="F2" s="5"/>
      <c r="G2" s="5"/>
      <c r="H2" s="5"/>
      <c r="I2" s="5"/>
      <c r="J2" s="5"/>
      <c r="K2" s="5"/>
      <c r="L2" s="5"/>
      <c r="M2" s="5"/>
      <c r="N2" s="5"/>
      <c r="O2" s="5"/>
      <c r="P2" s="5"/>
      <c r="Q2" s="5"/>
      <c r="R2" s="5"/>
      <c r="S2" s="5"/>
    </row>
    <row r="3">
      <c r="A3" s="2"/>
      <c r="B3" s="2"/>
      <c r="C3" s="2"/>
      <c r="D3" s="2"/>
      <c r="E3" s="2"/>
      <c r="F3" s="2"/>
      <c r="G3" s="2"/>
      <c r="H3" s="2"/>
      <c r="I3" s="2"/>
      <c r="J3" s="2"/>
      <c r="K3" s="2"/>
      <c r="L3" s="2"/>
      <c r="M3" s="2"/>
      <c r="N3" s="2"/>
      <c r="O3" s="2"/>
      <c r="P3" s="2"/>
      <c r="Q3" s="2"/>
      <c r="R3" s="2"/>
      <c r="S3" s="2"/>
    </row>
    <row r="4">
      <c r="A4" s="21" t="str">
        <v>Choose one golfer per tier from the field list. The dropdown lists all golfers; Status flags a pick from the wrong tier. Mark returned entries Received = Yes.</v>
      </c>
      <c r="B4" s="21"/>
      <c r="C4" s="21"/>
      <c r="D4" s="21"/>
      <c r="E4" s="21"/>
      <c r="F4" s="21"/>
      <c r="G4" s="21"/>
      <c r="H4" s="21"/>
      <c r="I4" s="21"/>
      <c r="J4" s="21"/>
      <c r="K4" s="21"/>
      <c r="L4" s="21"/>
      <c r="M4" s="21"/>
      <c r="N4" s="21"/>
      <c r="O4" s="21"/>
      <c r="P4" s="21"/>
      <c r="Q4" s="21"/>
      <c r="R4" s="21"/>
      <c r="S4" s="21"/>
    </row>
    <row r="5">
      <c r="A5" s="2"/>
      <c r="B5" s="2"/>
      <c r="C5" s="2"/>
      <c r="D5" s="2"/>
      <c r="E5" s="2"/>
      <c r="F5" s="2"/>
      <c r="G5" s="2"/>
      <c r="H5" s="2"/>
      <c r="I5" s="2"/>
      <c r="J5" s="2"/>
      <c r="K5" s="2"/>
      <c r="L5" s="2"/>
      <c r="M5" s="2"/>
      <c r="N5" s="2"/>
      <c r="O5" s="2"/>
      <c r="P5" s="2"/>
      <c r="Q5" s="2"/>
      <c r="R5" s="2"/>
      <c r="S5" s="2"/>
    </row>
    <row r="6" ht="32" customHeight="1">
      <c r="A6" s="37" t="str">
        <v>Entry ID</v>
      </c>
      <c r="B6" s="44" t="str">
        <v>Team / entry name</v>
      </c>
      <c r="C6" s="44" t="str">
        <v>Tier 1 pick</v>
      </c>
      <c r="D6" s="44" t="str">
        <v>Tier 2 pick</v>
      </c>
      <c r="E6" s="44" t="str">
        <v>Tier 3 pick</v>
      </c>
      <c r="F6" s="44" t="str">
        <v>Tier 4 pick</v>
      </c>
      <c r="G6" s="44" t="str">
        <v>Tier 5 pick</v>
      </c>
      <c r="H6" s="44" t="str">
        <v>Tier 6 pick</v>
      </c>
      <c r="I6" s="44" t="str">
        <v>Valid picks</v>
      </c>
      <c r="J6" s="44" t="str">
        <v>Score 1</v>
      </c>
      <c r="K6" s="44" t="str">
        <v>Score 2</v>
      </c>
      <c r="L6" s="44" t="str">
        <v>Score 3</v>
      </c>
      <c r="M6" s="44" t="str">
        <v>Score 4</v>
      </c>
      <c r="N6" s="44" t="str">
        <v>Score 5</v>
      </c>
      <c r="O6" s="44" t="str">
        <v>Score 6</v>
      </c>
      <c r="P6" s="44" t="str">
        <v>Completed scores</v>
      </c>
      <c r="Q6" s="44" t="str">
        <v>Best four total</v>
      </c>
      <c r="R6" s="44" t="str">
        <v>Status</v>
      </c>
      <c r="S6" s="38" t="str">
        <v>Place</v>
      </c>
      <c r="T6" s="184" t="str">
        <v>Received</v>
      </c>
      <c r="U6" s="184" t="str">
        <v>Submission reference</v>
      </c>
      <c r="V6" s="184" t="str">
        <v>Display order</v>
      </c>
    </row>
    <row r="7" ht="21" customHeight="1">
      <c r="A7" s="125" t="str">
        <v>Entry 01</v>
      </c>
      <c r="B7" s="216" t="str"/>
      <c r="C7" s="217" t="str"/>
      <c r="D7" s="217" t="str"/>
      <c r="E7" s="217" t="str"/>
      <c r="F7" s="217" t="str"/>
      <c r="G7" s="217" t="str"/>
      <c r="H7" s="218" t="str"/>
      <c r="I7" s="128" t="n">
        <f>IF(AND(C7&lt;&gt;"",COUNTIFS(Field!$A$5:$A$124,1,Field!$B$5:$B$124,SUBSTITUTE(SUBSTITUTE(SUBSTITUTE(C7,"~","~~"),"*","~*"),"?","~?"))=1,COUNTIF(Field!$B$5:$B$124,SUBSTITUTE(SUBSTITUTE(SUBSTITUTE(C7,"~","~~"),"*","~*"),"?","~?"))=1),1,0)+IF(AND(D7&lt;&gt;"",COUNTIFS(Field!$A$5:$A$124,2,Field!$B$5:$B$124,SUBSTITUTE(SUBSTITUTE(SUBSTITUTE(D7,"~","~~"),"*","~*"),"?","~?"))=1,COUNTIF(Field!$B$5:$B$124,SUBSTITUTE(SUBSTITUTE(SUBSTITUTE(D7,"~","~~"),"*","~*"),"?","~?"))=1),1,0)+IF(AND(E7&lt;&gt;"",COUNTIFS(Field!$A$5:$A$124,3,Field!$B$5:$B$124,SUBSTITUTE(SUBSTITUTE(SUBSTITUTE(E7,"~","~~"),"*","~*"),"?","~?"))=1,COUNTIF(Field!$B$5:$B$124,SUBSTITUTE(SUBSTITUTE(SUBSTITUTE(E7,"~","~~"),"*","~*"),"?","~?"))=1),1,0)+IF(AND(F7&lt;&gt;"",COUNTIFS(Field!$A$5:$A$124,4,Field!$B$5:$B$124,SUBSTITUTE(SUBSTITUTE(SUBSTITUTE(F7,"~","~~"),"*","~*"),"?","~?"))=1,COUNTIF(Field!$B$5:$B$124,SUBSTITUTE(SUBSTITUTE(SUBSTITUTE(F7,"~","~~"),"*","~*"),"?","~?"))=1),1,0)+IF(AND(G7&lt;&gt;"",COUNTIFS(Field!$A$5:$A$124,5,Field!$B$5:$B$124,SUBSTITUTE(SUBSTITUTE(SUBSTITUTE(G7,"~","~~"),"*","~*"),"?","~?"))=1,COUNTIF(Field!$B$5:$B$124,SUBSTITUTE(SUBSTITUTE(SUBSTITUTE(G7,"~","~~"),"*","~*"),"?","~?"))=1),1,0)+IF(AND(H7&lt;&gt;"",COUNTIFS(Field!$A$5:$A$124,6,Field!$B$5:$B$124,SUBSTITUTE(SUBSTITUTE(SUBSTITUTE(H7,"~","~~"),"*","~*"),"?","~?"))=1,COUNTIF(Field!$B$5:$B$124,SUBSTITUTE(SUBSTITUTE(SUBSTITUTE(H7,"~","~~"),"*","~*"),"?","~?"))=1),1,0)</f>
        <v>0</v>
      </c>
      <c r="J7" s="173" t="str">
        <f>IF(OR(C7="",COUNTIF(Field!$B$5:$B$124,SUBSTITUTE(SUBSTITUTE(SUBSTITUTE(C7,"~","~~"),"*","~*"),"?","~?"))&lt;&gt;1),"",IF(ISNUMBER(INDEX(Field!$C$5:$C$124,MATCH(SUBSTITUTE(SUBSTITUTE(SUBSTITUTE(C7,"~","~~"),"*","~*"),"?","~?"),Field!$B$5:$B$124,0))),INDEX(Field!$C$5:$C$124,MATCH(SUBSTITUTE(SUBSTITUTE(SUBSTITUTE(C7,"~","~~"),"*","~*"),"?","~?"),Field!$B$5:$B$124,0)),""))</f>
        <v/>
      </c>
      <c r="K7" s="174" t="str">
        <f>IF(OR(D7="",COUNTIF(Field!$B$5:$B$124,SUBSTITUTE(SUBSTITUTE(SUBSTITUTE(D7,"~","~~"),"*","~*"),"?","~?"))&lt;&gt;1),"",IF(ISNUMBER(INDEX(Field!$C$5:$C$124,MATCH(SUBSTITUTE(SUBSTITUTE(SUBSTITUTE(D7,"~","~~"),"*","~*"),"?","~?"),Field!$B$5:$B$124,0))),INDEX(Field!$C$5:$C$124,MATCH(SUBSTITUTE(SUBSTITUTE(SUBSTITUTE(D7,"~","~~"),"*","~*"),"?","~?"),Field!$B$5:$B$124,0)),""))</f>
        <v/>
      </c>
      <c r="L7" s="174" t="str">
        <f>IF(OR(E7="",COUNTIF(Field!$B$5:$B$124,SUBSTITUTE(SUBSTITUTE(SUBSTITUTE(E7,"~","~~"),"*","~*"),"?","~?"))&lt;&gt;1),"",IF(ISNUMBER(INDEX(Field!$C$5:$C$124,MATCH(SUBSTITUTE(SUBSTITUTE(SUBSTITUTE(E7,"~","~~"),"*","~*"),"?","~?"),Field!$B$5:$B$124,0))),INDEX(Field!$C$5:$C$124,MATCH(SUBSTITUTE(SUBSTITUTE(SUBSTITUTE(E7,"~","~~"),"*","~*"),"?","~?"),Field!$B$5:$B$124,0)),""))</f>
        <v/>
      </c>
      <c r="M7" s="174" t="str">
        <f>IF(OR(F7="",COUNTIF(Field!$B$5:$B$124,SUBSTITUTE(SUBSTITUTE(SUBSTITUTE(F7,"~","~~"),"*","~*"),"?","~?"))&lt;&gt;1),"",IF(ISNUMBER(INDEX(Field!$C$5:$C$124,MATCH(SUBSTITUTE(SUBSTITUTE(SUBSTITUTE(F7,"~","~~"),"*","~*"),"?","~?"),Field!$B$5:$B$124,0))),INDEX(Field!$C$5:$C$124,MATCH(SUBSTITUTE(SUBSTITUTE(SUBSTITUTE(F7,"~","~~"),"*","~*"),"?","~?"),Field!$B$5:$B$124,0)),""))</f>
        <v/>
      </c>
      <c r="N7" s="174" t="str">
        <f>IF(OR(G7="",COUNTIF(Field!$B$5:$B$124,SUBSTITUTE(SUBSTITUTE(SUBSTITUTE(G7,"~","~~"),"*","~*"),"?","~?"))&lt;&gt;1),"",IF(ISNUMBER(INDEX(Field!$C$5:$C$124,MATCH(SUBSTITUTE(SUBSTITUTE(SUBSTITUTE(G7,"~","~~"),"*","~*"),"?","~?"),Field!$B$5:$B$124,0))),INDEX(Field!$C$5:$C$124,MATCH(SUBSTITUTE(SUBSTITUTE(SUBSTITUTE(G7,"~","~~"),"*","~*"),"?","~?"),Field!$B$5:$B$124,0)),""))</f>
        <v/>
      </c>
      <c r="O7" s="175" t="str">
        <f>IF(OR(H7="",COUNTIF(Field!$B$5:$B$124,SUBSTITUTE(SUBSTITUTE(SUBSTITUTE(H7,"~","~~"),"*","~*"),"?","~?"))&lt;&gt;1),"",IF(ISNUMBER(INDEX(Field!$C$5:$C$124,MATCH(SUBSTITUTE(SUBSTITUTE(SUBSTITUTE(H7,"~","~~"),"*","~*"),"?","~?"),Field!$B$5:$B$124,0))),INDEX(Field!$C$5:$C$124,MATCH(SUBSTITUTE(SUBSTITUTE(SUBSTITUTE(H7,"~","~~"),"*","~*"),"?","~?"),Field!$B$5:$B$124,0)),""))</f>
        <v/>
      </c>
      <c r="P7" s="132" t="n">
        <f>COUNT(J7:O7)</f>
        <v>0</v>
      </c>
      <c r="Q7" s="133" t="str">
        <f>IF(R7&lt;&gt;"Ready","",SUM(J7:O7)-LARGE(J7:O7,1)-LARGE(J7:O7,2))</f>
        <v/>
      </c>
      <c r="R7" s="134" t="str">
        <f>IF(AND(B7="",COUNTA(C7:H7)=0,T7="",U7=""),"",IF(B7="","Missing entry name",IF(T7&lt;&gt;"Yes","Awaiting submission",IF(OR(AND(C7&lt;&gt;"",C7=D7),AND(C7&lt;&gt;"",C7=E7),AND(C7&lt;&gt;"",C7=F7),AND(C7&lt;&gt;"",C7=G7),AND(C7&lt;&gt;"",C7=H7),AND(D7&lt;&gt;"",D7=E7),AND(D7&lt;&gt;"",D7=F7),AND(D7&lt;&gt;"",D7=G7),AND(D7&lt;&gt;"",D7=H7),AND(E7&lt;&gt;"",E7=F7),AND(E7&lt;&gt;"",E7=G7),AND(E7&lt;&gt;"",E7=H7),AND(F7&lt;&gt;"",F7=G7),AND(F7&lt;&gt;"",F7=H7),AND(G7&lt;&gt;"",G7=H7)),"Duplicate pick",IF(COUNTBLANK(C7:H7)&gt;0,"Incomplete picks",IF(I7&lt;6,"Check field/tier",IF(P7&lt;6,"Incomplete scores","Ready")))))))</f>
        <v/>
      </c>
      <c r="S7" s="135" t="str">
        <f>IF(OR(R7&lt;&gt;"Ready",Q7=""),"",1+COUNTIFS($Q$7:$Q$31,"&lt;"&amp;Q7,$R$7:$R$31,"Ready"))</f>
        <v/>
      </c>
      <c r="T7" s="225"/>
      <c r="U7" s="225"/>
      <c r="V7" t="n">
        <f>IF(R7="",1000,IF(R7="Ready",S7,100))+ROW()/1000</f>
        <v>1000.007</v>
      </c>
    </row>
    <row r="8" ht="21" customHeight="1">
      <c r="A8" s="136" t="str">
        <v>Entry 02</v>
      </c>
      <c r="B8" s="219" t="str"/>
      <c r="C8" s="220" t="str"/>
      <c r="D8" s="220" t="str"/>
      <c r="E8" s="220" t="str"/>
      <c r="F8" s="220" t="str"/>
      <c r="G8" s="220" t="str"/>
      <c r="H8" s="221" t="str"/>
      <c r="I8" s="139" t="n">
        <f>IF(AND(C8&lt;&gt;"",COUNTIFS(Field!$A$5:$A$124,1,Field!$B$5:$B$124,SUBSTITUTE(SUBSTITUTE(SUBSTITUTE(C8,"~","~~"),"*","~*"),"?","~?"))=1,COUNTIF(Field!$B$5:$B$124,SUBSTITUTE(SUBSTITUTE(SUBSTITUTE(C8,"~","~~"),"*","~*"),"?","~?"))=1),1,0)+IF(AND(D8&lt;&gt;"",COUNTIFS(Field!$A$5:$A$124,2,Field!$B$5:$B$124,SUBSTITUTE(SUBSTITUTE(SUBSTITUTE(D8,"~","~~"),"*","~*"),"?","~?"))=1,COUNTIF(Field!$B$5:$B$124,SUBSTITUTE(SUBSTITUTE(SUBSTITUTE(D8,"~","~~"),"*","~*"),"?","~?"))=1),1,0)+IF(AND(E8&lt;&gt;"",COUNTIFS(Field!$A$5:$A$124,3,Field!$B$5:$B$124,SUBSTITUTE(SUBSTITUTE(SUBSTITUTE(E8,"~","~~"),"*","~*"),"?","~?"))=1,COUNTIF(Field!$B$5:$B$124,SUBSTITUTE(SUBSTITUTE(SUBSTITUTE(E8,"~","~~"),"*","~*"),"?","~?"))=1),1,0)+IF(AND(F8&lt;&gt;"",COUNTIFS(Field!$A$5:$A$124,4,Field!$B$5:$B$124,SUBSTITUTE(SUBSTITUTE(SUBSTITUTE(F8,"~","~~"),"*","~*"),"?","~?"))=1,COUNTIF(Field!$B$5:$B$124,SUBSTITUTE(SUBSTITUTE(SUBSTITUTE(F8,"~","~~"),"*","~*"),"?","~?"))=1),1,0)+IF(AND(G8&lt;&gt;"",COUNTIFS(Field!$A$5:$A$124,5,Field!$B$5:$B$124,SUBSTITUTE(SUBSTITUTE(SUBSTITUTE(G8,"~","~~"),"*","~*"),"?","~?"))=1,COUNTIF(Field!$B$5:$B$124,SUBSTITUTE(SUBSTITUTE(SUBSTITUTE(G8,"~","~~"),"*","~*"),"?","~?"))=1),1,0)+IF(AND(H8&lt;&gt;"",COUNTIFS(Field!$A$5:$A$124,6,Field!$B$5:$B$124,SUBSTITUTE(SUBSTITUTE(SUBSTITUTE(H8,"~","~~"),"*","~*"),"?","~?"))=1,COUNTIF(Field!$B$5:$B$124,SUBSTITUTE(SUBSTITUTE(SUBSTITUTE(H8,"~","~~"),"*","~*"),"?","~?"))=1),1,0)</f>
        <v>0</v>
      </c>
      <c r="J8" s="176" t="str">
        <f>IF(OR(C8="",COUNTIF(Field!$B$5:$B$124,SUBSTITUTE(SUBSTITUTE(SUBSTITUTE(C8,"~","~~"),"*","~*"),"?","~?"))&lt;&gt;1),"",IF(ISNUMBER(INDEX(Field!$C$5:$C$124,MATCH(SUBSTITUTE(SUBSTITUTE(SUBSTITUTE(C8,"~","~~"),"*","~*"),"?","~?"),Field!$B$5:$B$124,0))),INDEX(Field!$C$5:$C$124,MATCH(SUBSTITUTE(SUBSTITUTE(SUBSTITUTE(C8,"~","~~"),"*","~*"),"?","~?"),Field!$B$5:$B$124,0)),""))</f>
        <v/>
      </c>
      <c r="K8" s="177" t="str">
        <f>IF(OR(D8="",COUNTIF(Field!$B$5:$B$124,SUBSTITUTE(SUBSTITUTE(SUBSTITUTE(D8,"~","~~"),"*","~*"),"?","~?"))&lt;&gt;1),"",IF(ISNUMBER(INDEX(Field!$C$5:$C$124,MATCH(SUBSTITUTE(SUBSTITUTE(SUBSTITUTE(D8,"~","~~"),"*","~*"),"?","~?"),Field!$B$5:$B$124,0))),INDEX(Field!$C$5:$C$124,MATCH(SUBSTITUTE(SUBSTITUTE(SUBSTITUTE(D8,"~","~~"),"*","~*"),"?","~?"),Field!$B$5:$B$124,0)),""))</f>
        <v/>
      </c>
      <c r="L8" s="177" t="str">
        <f>IF(OR(E8="",COUNTIF(Field!$B$5:$B$124,SUBSTITUTE(SUBSTITUTE(SUBSTITUTE(E8,"~","~~"),"*","~*"),"?","~?"))&lt;&gt;1),"",IF(ISNUMBER(INDEX(Field!$C$5:$C$124,MATCH(SUBSTITUTE(SUBSTITUTE(SUBSTITUTE(E8,"~","~~"),"*","~*"),"?","~?"),Field!$B$5:$B$124,0))),INDEX(Field!$C$5:$C$124,MATCH(SUBSTITUTE(SUBSTITUTE(SUBSTITUTE(E8,"~","~~"),"*","~*"),"?","~?"),Field!$B$5:$B$124,0)),""))</f>
        <v/>
      </c>
      <c r="M8" s="177" t="str">
        <f>IF(OR(F8="",COUNTIF(Field!$B$5:$B$124,SUBSTITUTE(SUBSTITUTE(SUBSTITUTE(F8,"~","~~"),"*","~*"),"?","~?"))&lt;&gt;1),"",IF(ISNUMBER(INDEX(Field!$C$5:$C$124,MATCH(SUBSTITUTE(SUBSTITUTE(SUBSTITUTE(F8,"~","~~"),"*","~*"),"?","~?"),Field!$B$5:$B$124,0))),INDEX(Field!$C$5:$C$124,MATCH(SUBSTITUTE(SUBSTITUTE(SUBSTITUTE(F8,"~","~~"),"*","~*"),"?","~?"),Field!$B$5:$B$124,0)),""))</f>
        <v/>
      </c>
      <c r="N8" s="177" t="str">
        <f>IF(OR(G8="",COUNTIF(Field!$B$5:$B$124,SUBSTITUTE(SUBSTITUTE(SUBSTITUTE(G8,"~","~~"),"*","~*"),"?","~?"))&lt;&gt;1),"",IF(ISNUMBER(INDEX(Field!$C$5:$C$124,MATCH(SUBSTITUTE(SUBSTITUTE(SUBSTITUTE(G8,"~","~~"),"*","~*"),"?","~?"),Field!$B$5:$B$124,0))),INDEX(Field!$C$5:$C$124,MATCH(SUBSTITUTE(SUBSTITUTE(SUBSTITUTE(G8,"~","~~"),"*","~*"),"?","~?"),Field!$B$5:$B$124,0)),""))</f>
        <v/>
      </c>
      <c r="O8" s="178" t="str">
        <f>IF(OR(H8="",COUNTIF(Field!$B$5:$B$124,SUBSTITUTE(SUBSTITUTE(SUBSTITUTE(H8,"~","~~"),"*","~*"),"?","~?"))&lt;&gt;1),"",IF(ISNUMBER(INDEX(Field!$C$5:$C$124,MATCH(SUBSTITUTE(SUBSTITUTE(SUBSTITUTE(H8,"~","~~"),"*","~*"),"?","~?"),Field!$B$5:$B$124,0))),INDEX(Field!$C$5:$C$124,MATCH(SUBSTITUTE(SUBSTITUTE(SUBSTITUTE(H8,"~","~~"),"*","~*"),"?","~?"),Field!$B$5:$B$124,0)),""))</f>
        <v/>
      </c>
      <c r="P8" s="143" t="n">
        <f>COUNT(J8:O8)</f>
        <v>0</v>
      </c>
      <c r="Q8" s="144" t="str">
        <f>IF(R8&lt;&gt;"Ready","",SUM(J8:O8)-LARGE(J8:O8,1)-LARGE(J8:O8,2))</f>
        <v/>
      </c>
      <c r="R8" s="145" t="str">
        <f>IF(AND(B8="",COUNTA(C8:H8)=0,T8="",U8=""),"",IF(B8="","Missing entry name",IF(T8&lt;&gt;"Yes","Awaiting submission",IF(OR(AND(C8&lt;&gt;"",C8=D8),AND(C8&lt;&gt;"",C8=E8),AND(C8&lt;&gt;"",C8=F8),AND(C8&lt;&gt;"",C8=G8),AND(C8&lt;&gt;"",C8=H8),AND(D8&lt;&gt;"",D8=E8),AND(D8&lt;&gt;"",D8=F8),AND(D8&lt;&gt;"",D8=G8),AND(D8&lt;&gt;"",D8=H8),AND(E8&lt;&gt;"",E8=F8),AND(E8&lt;&gt;"",E8=G8),AND(E8&lt;&gt;"",E8=H8),AND(F8&lt;&gt;"",F8=G8),AND(F8&lt;&gt;"",F8=H8),AND(G8&lt;&gt;"",G8=H8)),"Duplicate pick",IF(COUNTBLANK(C8:H8)&gt;0,"Incomplete picks",IF(I8&lt;6,"Check field/tier",IF(P8&lt;6,"Incomplete scores","Ready")))))))</f>
        <v/>
      </c>
      <c r="S8" s="146" t="str">
        <f>IF(OR(R8&lt;&gt;"Ready",Q8=""),"",1+COUNTIFS($Q$7:$Q$31,"&lt;"&amp;Q8,$R$7:$R$31,"Ready"))</f>
        <v/>
      </c>
      <c r="T8" s="225"/>
      <c r="U8" s="225"/>
      <c r="V8" t="n">
        <f>IF(R8="",1000,IF(R8="Ready",S8,100))+ROW()/1000</f>
        <v>1000.008</v>
      </c>
    </row>
    <row r="9" ht="21" customHeight="1">
      <c r="A9" s="136" t="str">
        <v>Entry 03</v>
      </c>
      <c r="B9" s="219" t="str"/>
      <c r="C9" s="220" t="str"/>
      <c r="D9" s="220" t="str"/>
      <c r="E9" s="220" t="str"/>
      <c r="F9" s="220" t="str"/>
      <c r="G9" s="220" t="str"/>
      <c r="H9" s="221" t="str"/>
      <c r="I9" s="139" t="n">
        <f>IF(AND(C9&lt;&gt;"",COUNTIFS(Field!$A$5:$A$124,1,Field!$B$5:$B$124,SUBSTITUTE(SUBSTITUTE(SUBSTITUTE(C9,"~","~~"),"*","~*"),"?","~?"))=1,COUNTIF(Field!$B$5:$B$124,SUBSTITUTE(SUBSTITUTE(SUBSTITUTE(C9,"~","~~"),"*","~*"),"?","~?"))=1),1,0)+IF(AND(D9&lt;&gt;"",COUNTIFS(Field!$A$5:$A$124,2,Field!$B$5:$B$124,SUBSTITUTE(SUBSTITUTE(SUBSTITUTE(D9,"~","~~"),"*","~*"),"?","~?"))=1,COUNTIF(Field!$B$5:$B$124,SUBSTITUTE(SUBSTITUTE(SUBSTITUTE(D9,"~","~~"),"*","~*"),"?","~?"))=1),1,0)+IF(AND(E9&lt;&gt;"",COUNTIFS(Field!$A$5:$A$124,3,Field!$B$5:$B$124,SUBSTITUTE(SUBSTITUTE(SUBSTITUTE(E9,"~","~~"),"*","~*"),"?","~?"))=1,COUNTIF(Field!$B$5:$B$124,SUBSTITUTE(SUBSTITUTE(SUBSTITUTE(E9,"~","~~"),"*","~*"),"?","~?"))=1),1,0)+IF(AND(F9&lt;&gt;"",COUNTIFS(Field!$A$5:$A$124,4,Field!$B$5:$B$124,SUBSTITUTE(SUBSTITUTE(SUBSTITUTE(F9,"~","~~"),"*","~*"),"?","~?"))=1,COUNTIF(Field!$B$5:$B$124,SUBSTITUTE(SUBSTITUTE(SUBSTITUTE(F9,"~","~~"),"*","~*"),"?","~?"))=1),1,0)+IF(AND(G9&lt;&gt;"",COUNTIFS(Field!$A$5:$A$124,5,Field!$B$5:$B$124,SUBSTITUTE(SUBSTITUTE(SUBSTITUTE(G9,"~","~~"),"*","~*"),"?","~?"))=1,COUNTIF(Field!$B$5:$B$124,SUBSTITUTE(SUBSTITUTE(SUBSTITUTE(G9,"~","~~"),"*","~*"),"?","~?"))=1),1,0)+IF(AND(H9&lt;&gt;"",COUNTIFS(Field!$A$5:$A$124,6,Field!$B$5:$B$124,SUBSTITUTE(SUBSTITUTE(SUBSTITUTE(H9,"~","~~"),"*","~*"),"?","~?"))=1,COUNTIF(Field!$B$5:$B$124,SUBSTITUTE(SUBSTITUTE(SUBSTITUTE(H9,"~","~~"),"*","~*"),"?","~?"))=1),1,0)</f>
        <v>0</v>
      </c>
      <c r="J9" s="176" t="str">
        <f>IF(OR(C9="",COUNTIF(Field!$B$5:$B$124,SUBSTITUTE(SUBSTITUTE(SUBSTITUTE(C9,"~","~~"),"*","~*"),"?","~?"))&lt;&gt;1),"",IF(ISNUMBER(INDEX(Field!$C$5:$C$124,MATCH(SUBSTITUTE(SUBSTITUTE(SUBSTITUTE(C9,"~","~~"),"*","~*"),"?","~?"),Field!$B$5:$B$124,0))),INDEX(Field!$C$5:$C$124,MATCH(SUBSTITUTE(SUBSTITUTE(SUBSTITUTE(C9,"~","~~"),"*","~*"),"?","~?"),Field!$B$5:$B$124,0)),""))</f>
        <v/>
      </c>
      <c r="K9" s="177" t="str">
        <f>IF(OR(D9="",COUNTIF(Field!$B$5:$B$124,SUBSTITUTE(SUBSTITUTE(SUBSTITUTE(D9,"~","~~"),"*","~*"),"?","~?"))&lt;&gt;1),"",IF(ISNUMBER(INDEX(Field!$C$5:$C$124,MATCH(SUBSTITUTE(SUBSTITUTE(SUBSTITUTE(D9,"~","~~"),"*","~*"),"?","~?"),Field!$B$5:$B$124,0))),INDEX(Field!$C$5:$C$124,MATCH(SUBSTITUTE(SUBSTITUTE(SUBSTITUTE(D9,"~","~~"),"*","~*"),"?","~?"),Field!$B$5:$B$124,0)),""))</f>
        <v/>
      </c>
      <c r="L9" s="177" t="str">
        <f>IF(OR(E9="",COUNTIF(Field!$B$5:$B$124,SUBSTITUTE(SUBSTITUTE(SUBSTITUTE(E9,"~","~~"),"*","~*"),"?","~?"))&lt;&gt;1),"",IF(ISNUMBER(INDEX(Field!$C$5:$C$124,MATCH(SUBSTITUTE(SUBSTITUTE(SUBSTITUTE(E9,"~","~~"),"*","~*"),"?","~?"),Field!$B$5:$B$124,0))),INDEX(Field!$C$5:$C$124,MATCH(SUBSTITUTE(SUBSTITUTE(SUBSTITUTE(E9,"~","~~"),"*","~*"),"?","~?"),Field!$B$5:$B$124,0)),""))</f>
        <v/>
      </c>
      <c r="M9" s="177" t="str">
        <f>IF(OR(F9="",COUNTIF(Field!$B$5:$B$124,SUBSTITUTE(SUBSTITUTE(SUBSTITUTE(F9,"~","~~"),"*","~*"),"?","~?"))&lt;&gt;1),"",IF(ISNUMBER(INDEX(Field!$C$5:$C$124,MATCH(SUBSTITUTE(SUBSTITUTE(SUBSTITUTE(F9,"~","~~"),"*","~*"),"?","~?"),Field!$B$5:$B$124,0))),INDEX(Field!$C$5:$C$124,MATCH(SUBSTITUTE(SUBSTITUTE(SUBSTITUTE(F9,"~","~~"),"*","~*"),"?","~?"),Field!$B$5:$B$124,0)),""))</f>
        <v/>
      </c>
      <c r="N9" s="177" t="str">
        <f>IF(OR(G9="",COUNTIF(Field!$B$5:$B$124,SUBSTITUTE(SUBSTITUTE(SUBSTITUTE(G9,"~","~~"),"*","~*"),"?","~?"))&lt;&gt;1),"",IF(ISNUMBER(INDEX(Field!$C$5:$C$124,MATCH(SUBSTITUTE(SUBSTITUTE(SUBSTITUTE(G9,"~","~~"),"*","~*"),"?","~?"),Field!$B$5:$B$124,0))),INDEX(Field!$C$5:$C$124,MATCH(SUBSTITUTE(SUBSTITUTE(SUBSTITUTE(G9,"~","~~"),"*","~*"),"?","~?"),Field!$B$5:$B$124,0)),""))</f>
        <v/>
      </c>
      <c r="O9" s="178" t="str">
        <f>IF(OR(H9="",COUNTIF(Field!$B$5:$B$124,SUBSTITUTE(SUBSTITUTE(SUBSTITUTE(H9,"~","~~"),"*","~*"),"?","~?"))&lt;&gt;1),"",IF(ISNUMBER(INDEX(Field!$C$5:$C$124,MATCH(SUBSTITUTE(SUBSTITUTE(SUBSTITUTE(H9,"~","~~"),"*","~*"),"?","~?"),Field!$B$5:$B$124,0))),INDEX(Field!$C$5:$C$124,MATCH(SUBSTITUTE(SUBSTITUTE(SUBSTITUTE(H9,"~","~~"),"*","~*"),"?","~?"),Field!$B$5:$B$124,0)),""))</f>
        <v/>
      </c>
      <c r="P9" s="143" t="n">
        <f>COUNT(J9:O9)</f>
        <v>0</v>
      </c>
      <c r="Q9" s="144" t="str">
        <f>IF(R9&lt;&gt;"Ready","",SUM(J9:O9)-LARGE(J9:O9,1)-LARGE(J9:O9,2))</f>
        <v/>
      </c>
      <c r="R9" s="145" t="str">
        <f>IF(AND(B9="",COUNTA(C9:H9)=0,T9="",U9=""),"",IF(B9="","Missing entry name",IF(T9&lt;&gt;"Yes","Awaiting submission",IF(OR(AND(C9&lt;&gt;"",C9=D9),AND(C9&lt;&gt;"",C9=E9),AND(C9&lt;&gt;"",C9=F9),AND(C9&lt;&gt;"",C9=G9),AND(C9&lt;&gt;"",C9=H9),AND(D9&lt;&gt;"",D9=E9),AND(D9&lt;&gt;"",D9=F9),AND(D9&lt;&gt;"",D9=G9),AND(D9&lt;&gt;"",D9=H9),AND(E9&lt;&gt;"",E9=F9),AND(E9&lt;&gt;"",E9=G9),AND(E9&lt;&gt;"",E9=H9),AND(F9&lt;&gt;"",F9=G9),AND(F9&lt;&gt;"",F9=H9),AND(G9&lt;&gt;"",G9=H9)),"Duplicate pick",IF(COUNTBLANK(C9:H9)&gt;0,"Incomplete picks",IF(I9&lt;6,"Check field/tier",IF(P9&lt;6,"Incomplete scores","Ready")))))))</f>
        <v/>
      </c>
      <c r="S9" s="146" t="str">
        <f>IF(OR(R9&lt;&gt;"Ready",Q9=""),"",1+COUNTIFS($Q$7:$Q$31,"&lt;"&amp;Q9,$R$7:$R$31,"Ready"))</f>
        <v/>
      </c>
      <c r="T9" s="225"/>
      <c r="U9" s="225"/>
      <c r="V9" t="n">
        <f>IF(R9="",1000,IF(R9="Ready",S9,100))+ROW()/1000</f>
        <v>1000.009</v>
      </c>
    </row>
    <row r="10" ht="21" customHeight="1">
      <c r="A10" s="136" t="str">
        <v>Entry 04</v>
      </c>
      <c r="B10" s="219" t="str"/>
      <c r="C10" s="220" t="str"/>
      <c r="D10" s="220" t="str"/>
      <c r="E10" s="220" t="str"/>
      <c r="F10" s="220" t="str"/>
      <c r="G10" s="220" t="str"/>
      <c r="H10" s="221" t="str"/>
      <c r="I10" s="139" t="n">
        <f>IF(AND(C10&lt;&gt;"",COUNTIFS(Field!$A$5:$A$124,1,Field!$B$5:$B$124,SUBSTITUTE(SUBSTITUTE(SUBSTITUTE(C10,"~","~~"),"*","~*"),"?","~?"))=1,COUNTIF(Field!$B$5:$B$124,SUBSTITUTE(SUBSTITUTE(SUBSTITUTE(C10,"~","~~"),"*","~*"),"?","~?"))=1),1,0)+IF(AND(D10&lt;&gt;"",COUNTIFS(Field!$A$5:$A$124,2,Field!$B$5:$B$124,SUBSTITUTE(SUBSTITUTE(SUBSTITUTE(D10,"~","~~"),"*","~*"),"?","~?"))=1,COUNTIF(Field!$B$5:$B$124,SUBSTITUTE(SUBSTITUTE(SUBSTITUTE(D10,"~","~~"),"*","~*"),"?","~?"))=1),1,0)+IF(AND(E10&lt;&gt;"",COUNTIFS(Field!$A$5:$A$124,3,Field!$B$5:$B$124,SUBSTITUTE(SUBSTITUTE(SUBSTITUTE(E10,"~","~~"),"*","~*"),"?","~?"))=1,COUNTIF(Field!$B$5:$B$124,SUBSTITUTE(SUBSTITUTE(SUBSTITUTE(E10,"~","~~"),"*","~*"),"?","~?"))=1),1,0)+IF(AND(F10&lt;&gt;"",COUNTIFS(Field!$A$5:$A$124,4,Field!$B$5:$B$124,SUBSTITUTE(SUBSTITUTE(SUBSTITUTE(F10,"~","~~"),"*","~*"),"?","~?"))=1,COUNTIF(Field!$B$5:$B$124,SUBSTITUTE(SUBSTITUTE(SUBSTITUTE(F10,"~","~~"),"*","~*"),"?","~?"))=1),1,0)+IF(AND(G10&lt;&gt;"",COUNTIFS(Field!$A$5:$A$124,5,Field!$B$5:$B$124,SUBSTITUTE(SUBSTITUTE(SUBSTITUTE(G10,"~","~~"),"*","~*"),"?","~?"))=1,COUNTIF(Field!$B$5:$B$124,SUBSTITUTE(SUBSTITUTE(SUBSTITUTE(G10,"~","~~"),"*","~*"),"?","~?"))=1),1,0)+IF(AND(H10&lt;&gt;"",COUNTIFS(Field!$A$5:$A$124,6,Field!$B$5:$B$124,SUBSTITUTE(SUBSTITUTE(SUBSTITUTE(H10,"~","~~"),"*","~*"),"?","~?"))=1,COUNTIF(Field!$B$5:$B$124,SUBSTITUTE(SUBSTITUTE(SUBSTITUTE(H10,"~","~~"),"*","~*"),"?","~?"))=1),1,0)</f>
        <v>0</v>
      </c>
      <c r="J10" s="176" t="str">
        <f>IF(OR(C10="",COUNTIF(Field!$B$5:$B$124,SUBSTITUTE(SUBSTITUTE(SUBSTITUTE(C10,"~","~~"),"*","~*"),"?","~?"))&lt;&gt;1),"",IF(ISNUMBER(INDEX(Field!$C$5:$C$124,MATCH(SUBSTITUTE(SUBSTITUTE(SUBSTITUTE(C10,"~","~~"),"*","~*"),"?","~?"),Field!$B$5:$B$124,0))),INDEX(Field!$C$5:$C$124,MATCH(SUBSTITUTE(SUBSTITUTE(SUBSTITUTE(C10,"~","~~"),"*","~*"),"?","~?"),Field!$B$5:$B$124,0)),""))</f>
        <v/>
      </c>
      <c r="K10" s="177" t="str">
        <f>IF(OR(D10="",COUNTIF(Field!$B$5:$B$124,SUBSTITUTE(SUBSTITUTE(SUBSTITUTE(D10,"~","~~"),"*","~*"),"?","~?"))&lt;&gt;1),"",IF(ISNUMBER(INDEX(Field!$C$5:$C$124,MATCH(SUBSTITUTE(SUBSTITUTE(SUBSTITUTE(D10,"~","~~"),"*","~*"),"?","~?"),Field!$B$5:$B$124,0))),INDEX(Field!$C$5:$C$124,MATCH(SUBSTITUTE(SUBSTITUTE(SUBSTITUTE(D10,"~","~~"),"*","~*"),"?","~?"),Field!$B$5:$B$124,0)),""))</f>
        <v/>
      </c>
      <c r="L10" s="177" t="str">
        <f>IF(OR(E10="",COUNTIF(Field!$B$5:$B$124,SUBSTITUTE(SUBSTITUTE(SUBSTITUTE(E10,"~","~~"),"*","~*"),"?","~?"))&lt;&gt;1),"",IF(ISNUMBER(INDEX(Field!$C$5:$C$124,MATCH(SUBSTITUTE(SUBSTITUTE(SUBSTITUTE(E10,"~","~~"),"*","~*"),"?","~?"),Field!$B$5:$B$124,0))),INDEX(Field!$C$5:$C$124,MATCH(SUBSTITUTE(SUBSTITUTE(SUBSTITUTE(E10,"~","~~"),"*","~*"),"?","~?"),Field!$B$5:$B$124,0)),""))</f>
        <v/>
      </c>
      <c r="M10" s="177" t="str">
        <f>IF(OR(F10="",COUNTIF(Field!$B$5:$B$124,SUBSTITUTE(SUBSTITUTE(SUBSTITUTE(F10,"~","~~"),"*","~*"),"?","~?"))&lt;&gt;1),"",IF(ISNUMBER(INDEX(Field!$C$5:$C$124,MATCH(SUBSTITUTE(SUBSTITUTE(SUBSTITUTE(F10,"~","~~"),"*","~*"),"?","~?"),Field!$B$5:$B$124,0))),INDEX(Field!$C$5:$C$124,MATCH(SUBSTITUTE(SUBSTITUTE(SUBSTITUTE(F10,"~","~~"),"*","~*"),"?","~?"),Field!$B$5:$B$124,0)),""))</f>
        <v/>
      </c>
      <c r="N10" s="177" t="str">
        <f>IF(OR(G10="",COUNTIF(Field!$B$5:$B$124,SUBSTITUTE(SUBSTITUTE(SUBSTITUTE(G10,"~","~~"),"*","~*"),"?","~?"))&lt;&gt;1),"",IF(ISNUMBER(INDEX(Field!$C$5:$C$124,MATCH(SUBSTITUTE(SUBSTITUTE(SUBSTITUTE(G10,"~","~~"),"*","~*"),"?","~?"),Field!$B$5:$B$124,0))),INDEX(Field!$C$5:$C$124,MATCH(SUBSTITUTE(SUBSTITUTE(SUBSTITUTE(G10,"~","~~"),"*","~*"),"?","~?"),Field!$B$5:$B$124,0)),""))</f>
        <v/>
      </c>
      <c r="O10" s="178" t="str">
        <f>IF(OR(H10="",COUNTIF(Field!$B$5:$B$124,SUBSTITUTE(SUBSTITUTE(SUBSTITUTE(H10,"~","~~"),"*","~*"),"?","~?"))&lt;&gt;1),"",IF(ISNUMBER(INDEX(Field!$C$5:$C$124,MATCH(SUBSTITUTE(SUBSTITUTE(SUBSTITUTE(H10,"~","~~"),"*","~*"),"?","~?"),Field!$B$5:$B$124,0))),INDEX(Field!$C$5:$C$124,MATCH(SUBSTITUTE(SUBSTITUTE(SUBSTITUTE(H10,"~","~~"),"*","~*"),"?","~?"),Field!$B$5:$B$124,0)),""))</f>
        <v/>
      </c>
      <c r="P10" s="143" t="n">
        <f>COUNT(J10:O10)</f>
        <v>0</v>
      </c>
      <c r="Q10" s="144" t="str">
        <f>IF(R10&lt;&gt;"Ready","",SUM(J10:O10)-LARGE(J10:O10,1)-LARGE(J10:O10,2))</f>
        <v/>
      </c>
      <c r="R10" s="145" t="str">
        <f>IF(AND(B10="",COUNTA(C10:H10)=0,T10="",U10=""),"",IF(B10="","Missing entry name",IF(T10&lt;&gt;"Yes","Awaiting submission",IF(OR(AND(C10&lt;&gt;"",C10=D10),AND(C10&lt;&gt;"",C10=E10),AND(C10&lt;&gt;"",C10=F10),AND(C10&lt;&gt;"",C10=G10),AND(C10&lt;&gt;"",C10=H10),AND(D10&lt;&gt;"",D10=E10),AND(D10&lt;&gt;"",D10=F10),AND(D10&lt;&gt;"",D10=G10),AND(D10&lt;&gt;"",D10=H10),AND(E10&lt;&gt;"",E10=F10),AND(E10&lt;&gt;"",E10=G10),AND(E10&lt;&gt;"",E10=H10),AND(F10&lt;&gt;"",F10=G10),AND(F10&lt;&gt;"",F10=H10),AND(G10&lt;&gt;"",G10=H10)),"Duplicate pick",IF(COUNTBLANK(C10:H10)&gt;0,"Incomplete picks",IF(I10&lt;6,"Check field/tier",IF(P10&lt;6,"Incomplete scores","Ready")))))))</f>
        <v/>
      </c>
      <c r="S10" s="146" t="str">
        <f>IF(OR(R10&lt;&gt;"Ready",Q10=""),"",1+COUNTIFS($Q$7:$Q$31,"&lt;"&amp;Q10,$R$7:$R$31,"Ready"))</f>
        <v/>
      </c>
      <c r="T10" s="225"/>
      <c r="U10" s="225"/>
      <c r="V10" t="n">
        <f>IF(R10="",1000,IF(R10="Ready",S10,100))+ROW()/1000</f>
        <v>1000.01</v>
      </c>
    </row>
    <row r="11" ht="21" customHeight="1">
      <c r="A11" s="136" t="str">
        <v>Entry 05</v>
      </c>
      <c r="B11" s="219" t="str"/>
      <c r="C11" s="220" t="str"/>
      <c r="D11" s="220" t="str"/>
      <c r="E11" s="220" t="str"/>
      <c r="F11" s="220" t="str"/>
      <c r="G11" s="220" t="str"/>
      <c r="H11" s="221" t="str"/>
      <c r="I11" s="139" t="n">
        <f>IF(AND(C11&lt;&gt;"",COUNTIFS(Field!$A$5:$A$124,1,Field!$B$5:$B$124,SUBSTITUTE(SUBSTITUTE(SUBSTITUTE(C11,"~","~~"),"*","~*"),"?","~?"))=1,COUNTIF(Field!$B$5:$B$124,SUBSTITUTE(SUBSTITUTE(SUBSTITUTE(C11,"~","~~"),"*","~*"),"?","~?"))=1),1,0)+IF(AND(D11&lt;&gt;"",COUNTIFS(Field!$A$5:$A$124,2,Field!$B$5:$B$124,SUBSTITUTE(SUBSTITUTE(SUBSTITUTE(D11,"~","~~"),"*","~*"),"?","~?"))=1,COUNTIF(Field!$B$5:$B$124,SUBSTITUTE(SUBSTITUTE(SUBSTITUTE(D11,"~","~~"),"*","~*"),"?","~?"))=1),1,0)+IF(AND(E11&lt;&gt;"",COUNTIFS(Field!$A$5:$A$124,3,Field!$B$5:$B$124,SUBSTITUTE(SUBSTITUTE(SUBSTITUTE(E11,"~","~~"),"*","~*"),"?","~?"))=1,COUNTIF(Field!$B$5:$B$124,SUBSTITUTE(SUBSTITUTE(SUBSTITUTE(E11,"~","~~"),"*","~*"),"?","~?"))=1),1,0)+IF(AND(F11&lt;&gt;"",COUNTIFS(Field!$A$5:$A$124,4,Field!$B$5:$B$124,SUBSTITUTE(SUBSTITUTE(SUBSTITUTE(F11,"~","~~"),"*","~*"),"?","~?"))=1,COUNTIF(Field!$B$5:$B$124,SUBSTITUTE(SUBSTITUTE(SUBSTITUTE(F11,"~","~~"),"*","~*"),"?","~?"))=1),1,0)+IF(AND(G11&lt;&gt;"",COUNTIFS(Field!$A$5:$A$124,5,Field!$B$5:$B$124,SUBSTITUTE(SUBSTITUTE(SUBSTITUTE(G11,"~","~~"),"*","~*"),"?","~?"))=1,COUNTIF(Field!$B$5:$B$124,SUBSTITUTE(SUBSTITUTE(SUBSTITUTE(G11,"~","~~"),"*","~*"),"?","~?"))=1),1,0)+IF(AND(H11&lt;&gt;"",COUNTIFS(Field!$A$5:$A$124,6,Field!$B$5:$B$124,SUBSTITUTE(SUBSTITUTE(SUBSTITUTE(H11,"~","~~"),"*","~*"),"?","~?"))=1,COUNTIF(Field!$B$5:$B$124,SUBSTITUTE(SUBSTITUTE(SUBSTITUTE(H11,"~","~~"),"*","~*"),"?","~?"))=1),1,0)</f>
        <v>0</v>
      </c>
      <c r="J11" s="176" t="str">
        <f>IF(OR(C11="",COUNTIF(Field!$B$5:$B$124,SUBSTITUTE(SUBSTITUTE(SUBSTITUTE(C11,"~","~~"),"*","~*"),"?","~?"))&lt;&gt;1),"",IF(ISNUMBER(INDEX(Field!$C$5:$C$124,MATCH(SUBSTITUTE(SUBSTITUTE(SUBSTITUTE(C11,"~","~~"),"*","~*"),"?","~?"),Field!$B$5:$B$124,0))),INDEX(Field!$C$5:$C$124,MATCH(SUBSTITUTE(SUBSTITUTE(SUBSTITUTE(C11,"~","~~"),"*","~*"),"?","~?"),Field!$B$5:$B$124,0)),""))</f>
        <v/>
      </c>
      <c r="K11" s="177" t="str">
        <f>IF(OR(D11="",COUNTIF(Field!$B$5:$B$124,SUBSTITUTE(SUBSTITUTE(SUBSTITUTE(D11,"~","~~"),"*","~*"),"?","~?"))&lt;&gt;1),"",IF(ISNUMBER(INDEX(Field!$C$5:$C$124,MATCH(SUBSTITUTE(SUBSTITUTE(SUBSTITUTE(D11,"~","~~"),"*","~*"),"?","~?"),Field!$B$5:$B$124,0))),INDEX(Field!$C$5:$C$124,MATCH(SUBSTITUTE(SUBSTITUTE(SUBSTITUTE(D11,"~","~~"),"*","~*"),"?","~?"),Field!$B$5:$B$124,0)),""))</f>
        <v/>
      </c>
      <c r="L11" s="177" t="str">
        <f>IF(OR(E11="",COUNTIF(Field!$B$5:$B$124,SUBSTITUTE(SUBSTITUTE(SUBSTITUTE(E11,"~","~~"),"*","~*"),"?","~?"))&lt;&gt;1),"",IF(ISNUMBER(INDEX(Field!$C$5:$C$124,MATCH(SUBSTITUTE(SUBSTITUTE(SUBSTITUTE(E11,"~","~~"),"*","~*"),"?","~?"),Field!$B$5:$B$124,0))),INDEX(Field!$C$5:$C$124,MATCH(SUBSTITUTE(SUBSTITUTE(SUBSTITUTE(E11,"~","~~"),"*","~*"),"?","~?"),Field!$B$5:$B$124,0)),""))</f>
        <v/>
      </c>
      <c r="M11" s="177" t="str">
        <f>IF(OR(F11="",COUNTIF(Field!$B$5:$B$124,SUBSTITUTE(SUBSTITUTE(SUBSTITUTE(F11,"~","~~"),"*","~*"),"?","~?"))&lt;&gt;1),"",IF(ISNUMBER(INDEX(Field!$C$5:$C$124,MATCH(SUBSTITUTE(SUBSTITUTE(SUBSTITUTE(F11,"~","~~"),"*","~*"),"?","~?"),Field!$B$5:$B$124,0))),INDEX(Field!$C$5:$C$124,MATCH(SUBSTITUTE(SUBSTITUTE(SUBSTITUTE(F11,"~","~~"),"*","~*"),"?","~?"),Field!$B$5:$B$124,0)),""))</f>
        <v/>
      </c>
      <c r="N11" s="177" t="str">
        <f>IF(OR(G11="",COUNTIF(Field!$B$5:$B$124,SUBSTITUTE(SUBSTITUTE(SUBSTITUTE(G11,"~","~~"),"*","~*"),"?","~?"))&lt;&gt;1),"",IF(ISNUMBER(INDEX(Field!$C$5:$C$124,MATCH(SUBSTITUTE(SUBSTITUTE(SUBSTITUTE(G11,"~","~~"),"*","~*"),"?","~?"),Field!$B$5:$B$124,0))),INDEX(Field!$C$5:$C$124,MATCH(SUBSTITUTE(SUBSTITUTE(SUBSTITUTE(G11,"~","~~"),"*","~*"),"?","~?"),Field!$B$5:$B$124,0)),""))</f>
        <v/>
      </c>
      <c r="O11" s="178" t="str">
        <f>IF(OR(H11="",COUNTIF(Field!$B$5:$B$124,SUBSTITUTE(SUBSTITUTE(SUBSTITUTE(H11,"~","~~"),"*","~*"),"?","~?"))&lt;&gt;1),"",IF(ISNUMBER(INDEX(Field!$C$5:$C$124,MATCH(SUBSTITUTE(SUBSTITUTE(SUBSTITUTE(H11,"~","~~"),"*","~*"),"?","~?"),Field!$B$5:$B$124,0))),INDEX(Field!$C$5:$C$124,MATCH(SUBSTITUTE(SUBSTITUTE(SUBSTITUTE(H11,"~","~~"),"*","~*"),"?","~?"),Field!$B$5:$B$124,0)),""))</f>
        <v/>
      </c>
      <c r="P11" s="143" t="n">
        <f>COUNT(J11:O11)</f>
        <v>0</v>
      </c>
      <c r="Q11" s="144" t="str">
        <f>IF(R11&lt;&gt;"Ready","",SUM(J11:O11)-LARGE(J11:O11,1)-LARGE(J11:O11,2))</f>
        <v/>
      </c>
      <c r="R11" s="145" t="str">
        <f>IF(AND(B11="",COUNTA(C11:H11)=0,T11="",U11=""),"",IF(B11="","Missing entry name",IF(T11&lt;&gt;"Yes","Awaiting submission",IF(OR(AND(C11&lt;&gt;"",C11=D11),AND(C11&lt;&gt;"",C11=E11),AND(C11&lt;&gt;"",C11=F11),AND(C11&lt;&gt;"",C11=G11),AND(C11&lt;&gt;"",C11=H11),AND(D11&lt;&gt;"",D11=E11),AND(D11&lt;&gt;"",D11=F11),AND(D11&lt;&gt;"",D11=G11),AND(D11&lt;&gt;"",D11=H11),AND(E11&lt;&gt;"",E11=F11),AND(E11&lt;&gt;"",E11=G11),AND(E11&lt;&gt;"",E11=H11),AND(F11&lt;&gt;"",F11=G11),AND(F11&lt;&gt;"",F11=H11),AND(G11&lt;&gt;"",G11=H11)),"Duplicate pick",IF(COUNTBLANK(C11:H11)&gt;0,"Incomplete picks",IF(I11&lt;6,"Check field/tier",IF(P11&lt;6,"Incomplete scores","Ready")))))))</f>
        <v/>
      </c>
      <c r="S11" s="146" t="str">
        <f>IF(OR(R11&lt;&gt;"Ready",Q11=""),"",1+COUNTIFS($Q$7:$Q$31,"&lt;"&amp;Q11,$R$7:$R$31,"Ready"))</f>
        <v/>
      </c>
      <c r="T11" s="225"/>
      <c r="U11" s="225"/>
      <c r="V11" t="n">
        <f>IF(R11="",1000,IF(R11="Ready",S11,100))+ROW()/1000</f>
        <v>1000.011</v>
      </c>
    </row>
    <row r="12" ht="21" customHeight="1">
      <c r="A12" s="136" t="str">
        <v>Entry 06</v>
      </c>
      <c r="B12" s="219" t="str"/>
      <c r="C12" s="220" t="str"/>
      <c r="D12" s="220" t="str"/>
      <c r="E12" s="220" t="str"/>
      <c r="F12" s="220" t="str"/>
      <c r="G12" s="220" t="str"/>
      <c r="H12" s="221" t="str"/>
      <c r="I12" s="139" t="n">
        <f>IF(AND(C12&lt;&gt;"",COUNTIFS(Field!$A$5:$A$124,1,Field!$B$5:$B$124,SUBSTITUTE(SUBSTITUTE(SUBSTITUTE(C12,"~","~~"),"*","~*"),"?","~?"))=1,COUNTIF(Field!$B$5:$B$124,SUBSTITUTE(SUBSTITUTE(SUBSTITUTE(C12,"~","~~"),"*","~*"),"?","~?"))=1),1,0)+IF(AND(D12&lt;&gt;"",COUNTIFS(Field!$A$5:$A$124,2,Field!$B$5:$B$124,SUBSTITUTE(SUBSTITUTE(SUBSTITUTE(D12,"~","~~"),"*","~*"),"?","~?"))=1,COUNTIF(Field!$B$5:$B$124,SUBSTITUTE(SUBSTITUTE(SUBSTITUTE(D12,"~","~~"),"*","~*"),"?","~?"))=1),1,0)+IF(AND(E12&lt;&gt;"",COUNTIFS(Field!$A$5:$A$124,3,Field!$B$5:$B$124,SUBSTITUTE(SUBSTITUTE(SUBSTITUTE(E12,"~","~~"),"*","~*"),"?","~?"))=1,COUNTIF(Field!$B$5:$B$124,SUBSTITUTE(SUBSTITUTE(SUBSTITUTE(E12,"~","~~"),"*","~*"),"?","~?"))=1),1,0)+IF(AND(F12&lt;&gt;"",COUNTIFS(Field!$A$5:$A$124,4,Field!$B$5:$B$124,SUBSTITUTE(SUBSTITUTE(SUBSTITUTE(F12,"~","~~"),"*","~*"),"?","~?"))=1,COUNTIF(Field!$B$5:$B$124,SUBSTITUTE(SUBSTITUTE(SUBSTITUTE(F12,"~","~~"),"*","~*"),"?","~?"))=1),1,0)+IF(AND(G12&lt;&gt;"",COUNTIFS(Field!$A$5:$A$124,5,Field!$B$5:$B$124,SUBSTITUTE(SUBSTITUTE(SUBSTITUTE(G12,"~","~~"),"*","~*"),"?","~?"))=1,COUNTIF(Field!$B$5:$B$124,SUBSTITUTE(SUBSTITUTE(SUBSTITUTE(G12,"~","~~"),"*","~*"),"?","~?"))=1),1,0)+IF(AND(H12&lt;&gt;"",COUNTIFS(Field!$A$5:$A$124,6,Field!$B$5:$B$124,SUBSTITUTE(SUBSTITUTE(SUBSTITUTE(H12,"~","~~"),"*","~*"),"?","~?"))=1,COUNTIF(Field!$B$5:$B$124,SUBSTITUTE(SUBSTITUTE(SUBSTITUTE(H12,"~","~~"),"*","~*"),"?","~?"))=1),1,0)</f>
        <v>0</v>
      </c>
      <c r="J12" s="176" t="str">
        <f>IF(OR(C12="",COUNTIF(Field!$B$5:$B$124,SUBSTITUTE(SUBSTITUTE(SUBSTITUTE(C12,"~","~~"),"*","~*"),"?","~?"))&lt;&gt;1),"",IF(ISNUMBER(INDEX(Field!$C$5:$C$124,MATCH(SUBSTITUTE(SUBSTITUTE(SUBSTITUTE(C12,"~","~~"),"*","~*"),"?","~?"),Field!$B$5:$B$124,0))),INDEX(Field!$C$5:$C$124,MATCH(SUBSTITUTE(SUBSTITUTE(SUBSTITUTE(C12,"~","~~"),"*","~*"),"?","~?"),Field!$B$5:$B$124,0)),""))</f>
        <v/>
      </c>
      <c r="K12" s="177" t="str">
        <f>IF(OR(D12="",COUNTIF(Field!$B$5:$B$124,SUBSTITUTE(SUBSTITUTE(SUBSTITUTE(D12,"~","~~"),"*","~*"),"?","~?"))&lt;&gt;1),"",IF(ISNUMBER(INDEX(Field!$C$5:$C$124,MATCH(SUBSTITUTE(SUBSTITUTE(SUBSTITUTE(D12,"~","~~"),"*","~*"),"?","~?"),Field!$B$5:$B$124,0))),INDEX(Field!$C$5:$C$124,MATCH(SUBSTITUTE(SUBSTITUTE(SUBSTITUTE(D12,"~","~~"),"*","~*"),"?","~?"),Field!$B$5:$B$124,0)),""))</f>
        <v/>
      </c>
      <c r="L12" s="177" t="str">
        <f>IF(OR(E12="",COUNTIF(Field!$B$5:$B$124,SUBSTITUTE(SUBSTITUTE(SUBSTITUTE(E12,"~","~~"),"*","~*"),"?","~?"))&lt;&gt;1),"",IF(ISNUMBER(INDEX(Field!$C$5:$C$124,MATCH(SUBSTITUTE(SUBSTITUTE(SUBSTITUTE(E12,"~","~~"),"*","~*"),"?","~?"),Field!$B$5:$B$124,0))),INDEX(Field!$C$5:$C$124,MATCH(SUBSTITUTE(SUBSTITUTE(SUBSTITUTE(E12,"~","~~"),"*","~*"),"?","~?"),Field!$B$5:$B$124,0)),""))</f>
        <v/>
      </c>
      <c r="M12" s="177" t="str">
        <f>IF(OR(F12="",COUNTIF(Field!$B$5:$B$124,SUBSTITUTE(SUBSTITUTE(SUBSTITUTE(F12,"~","~~"),"*","~*"),"?","~?"))&lt;&gt;1),"",IF(ISNUMBER(INDEX(Field!$C$5:$C$124,MATCH(SUBSTITUTE(SUBSTITUTE(SUBSTITUTE(F12,"~","~~"),"*","~*"),"?","~?"),Field!$B$5:$B$124,0))),INDEX(Field!$C$5:$C$124,MATCH(SUBSTITUTE(SUBSTITUTE(SUBSTITUTE(F12,"~","~~"),"*","~*"),"?","~?"),Field!$B$5:$B$124,0)),""))</f>
        <v/>
      </c>
      <c r="N12" s="177" t="str">
        <f>IF(OR(G12="",COUNTIF(Field!$B$5:$B$124,SUBSTITUTE(SUBSTITUTE(SUBSTITUTE(G12,"~","~~"),"*","~*"),"?","~?"))&lt;&gt;1),"",IF(ISNUMBER(INDEX(Field!$C$5:$C$124,MATCH(SUBSTITUTE(SUBSTITUTE(SUBSTITUTE(G12,"~","~~"),"*","~*"),"?","~?"),Field!$B$5:$B$124,0))),INDEX(Field!$C$5:$C$124,MATCH(SUBSTITUTE(SUBSTITUTE(SUBSTITUTE(G12,"~","~~"),"*","~*"),"?","~?"),Field!$B$5:$B$124,0)),""))</f>
        <v/>
      </c>
      <c r="O12" s="178" t="str">
        <f>IF(OR(H12="",COUNTIF(Field!$B$5:$B$124,SUBSTITUTE(SUBSTITUTE(SUBSTITUTE(H12,"~","~~"),"*","~*"),"?","~?"))&lt;&gt;1),"",IF(ISNUMBER(INDEX(Field!$C$5:$C$124,MATCH(SUBSTITUTE(SUBSTITUTE(SUBSTITUTE(H12,"~","~~"),"*","~*"),"?","~?"),Field!$B$5:$B$124,0))),INDEX(Field!$C$5:$C$124,MATCH(SUBSTITUTE(SUBSTITUTE(SUBSTITUTE(H12,"~","~~"),"*","~*"),"?","~?"),Field!$B$5:$B$124,0)),""))</f>
        <v/>
      </c>
      <c r="P12" s="143" t="n">
        <f>COUNT(J12:O12)</f>
        <v>0</v>
      </c>
      <c r="Q12" s="144" t="str">
        <f>IF(R12&lt;&gt;"Ready","",SUM(J12:O12)-LARGE(J12:O12,1)-LARGE(J12:O12,2))</f>
        <v/>
      </c>
      <c r="R12" s="145" t="str">
        <f>IF(AND(B12="",COUNTA(C12:H12)=0,T12="",U12=""),"",IF(B12="","Missing entry name",IF(T12&lt;&gt;"Yes","Awaiting submission",IF(OR(AND(C12&lt;&gt;"",C12=D12),AND(C12&lt;&gt;"",C12=E12),AND(C12&lt;&gt;"",C12=F12),AND(C12&lt;&gt;"",C12=G12),AND(C12&lt;&gt;"",C12=H12),AND(D12&lt;&gt;"",D12=E12),AND(D12&lt;&gt;"",D12=F12),AND(D12&lt;&gt;"",D12=G12),AND(D12&lt;&gt;"",D12=H12),AND(E12&lt;&gt;"",E12=F12),AND(E12&lt;&gt;"",E12=G12),AND(E12&lt;&gt;"",E12=H12),AND(F12&lt;&gt;"",F12=G12),AND(F12&lt;&gt;"",F12=H12),AND(G12&lt;&gt;"",G12=H12)),"Duplicate pick",IF(COUNTBLANK(C12:H12)&gt;0,"Incomplete picks",IF(I12&lt;6,"Check field/tier",IF(P12&lt;6,"Incomplete scores","Ready")))))))</f>
        <v/>
      </c>
      <c r="S12" s="146" t="str">
        <f>IF(OR(R12&lt;&gt;"Ready",Q12=""),"",1+COUNTIFS($Q$7:$Q$31,"&lt;"&amp;Q12,$R$7:$R$31,"Ready"))</f>
        <v/>
      </c>
      <c r="T12" s="225"/>
      <c r="U12" s="225"/>
      <c r="V12" t="n">
        <f>IF(R12="",1000,IF(R12="Ready",S12,100))+ROW()/1000</f>
        <v>1000.012</v>
      </c>
    </row>
    <row r="13" ht="21" customHeight="1">
      <c r="A13" s="136" t="str">
        <v>Entry 07</v>
      </c>
      <c r="B13" s="219" t="str"/>
      <c r="C13" s="220" t="str"/>
      <c r="D13" s="220" t="str"/>
      <c r="E13" s="220" t="str"/>
      <c r="F13" s="220" t="str"/>
      <c r="G13" s="220" t="str"/>
      <c r="H13" s="221" t="str"/>
      <c r="I13" s="139" t="n">
        <f>IF(AND(C13&lt;&gt;"",COUNTIFS(Field!$A$5:$A$124,1,Field!$B$5:$B$124,SUBSTITUTE(SUBSTITUTE(SUBSTITUTE(C13,"~","~~"),"*","~*"),"?","~?"))=1,COUNTIF(Field!$B$5:$B$124,SUBSTITUTE(SUBSTITUTE(SUBSTITUTE(C13,"~","~~"),"*","~*"),"?","~?"))=1),1,0)+IF(AND(D13&lt;&gt;"",COUNTIFS(Field!$A$5:$A$124,2,Field!$B$5:$B$124,SUBSTITUTE(SUBSTITUTE(SUBSTITUTE(D13,"~","~~"),"*","~*"),"?","~?"))=1,COUNTIF(Field!$B$5:$B$124,SUBSTITUTE(SUBSTITUTE(SUBSTITUTE(D13,"~","~~"),"*","~*"),"?","~?"))=1),1,0)+IF(AND(E13&lt;&gt;"",COUNTIFS(Field!$A$5:$A$124,3,Field!$B$5:$B$124,SUBSTITUTE(SUBSTITUTE(SUBSTITUTE(E13,"~","~~"),"*","~*"),"?","~?"))=1,COUNTIF(Field!$B$5:$B$124,SUBSTITUTE(SUBSTITUTE(SUBSTITUTE(E13,"~","~~"),"*","~*"),"?","~?"))=1),1,0)+IF(AND(F13&lt;&gt;"",COUNTIFS(Field!$A$5:$A$124,4,Field!$B$5:$B$124,SUBSTITUTE(SUBSTITUTE(SUBSTITUTE(F13,"~","~~"),"*","~*"),"?","~?"))=1,COUNTIF(Field!$B$5:$B$124,SUBSTITUTE(SUBSTITUTE(SUBSTITUTE(F13,"~","~~"),"*","~*"),"?","~?"))=1),1,0)+IF(AND(G13&lt;&gt;"",COUNTIFS(Field!$A$5:$A$124,5,Field!$B$5:$B$124,SUBSTITUTE(SUBSTITUTE(SUBSTITUTE(G13,"~","~~"),"*","~*"),"?","~?"))=1,COUNTIF(Field!$B$5:$B$124,SUBSTITUTE(SUBSTITUTE(SUBSTITUTE(G13,"~","~~"),"*","~*"),"?","~?"))=1),1,0)+IF(AND(H13&lt;&gt;"",COUNTIFS(Field!$A$5:$A$124,6,Field!$B$5:$B$124,SUBSTITUTE(SUBSTITUTE(SUBSTITUTE(H13,"~","~~"),"*","~*"),"?","~?"))=1,COUNTIF(Field!$B$5:$B$124,SUBSTITUTE(SUBSTITUTE(SUBSTITUTE(H13,"~","~~"),"*","~*"),"?","~?"))=1),1,0)</f>
        <v>0</v>
      </c>
      <c r="J13" s="176" t="str">
        <f>IF(OR(C13="",COUNTIF(Field!$B$5:$B$124,SUBSTITUTE(SUBSTITUTE(SUBSTITUTE(C13,"~","~~"),"*","~*"),"?","~?"))&lt;&gt;1),"",IF(ISNUMBER(INDEX(Field!$C$5:$C$124,MATCH(SUBSTITUTE(SUBSTITUTE(SUBSTITUTE(C13,"~","~~"),"*","~*"),"?","~?"),Field!$B$5:$B$124,0))),INDEX(Field!$C$5:$C$124,MATCH(SUBSTITUTE(SUBSTITUTE(SUBSTITUTE(C13,"~","~~"),"*","~*"),"?","~?"),Field!$B$5:$B$124,0)),""))</f>
        <v/>
      </c>
      <c r="K13" s="177" t="str">
        <f>IF(OR(D13="",COUNTIF(Field!$B$5:$B$124,SUBSTITUTE(SUBSTITUTE(SUBSTITUTE(D13,"~","~~"),"*","~*"),"?","~?"))&lt;&gt;1),"",IF(ISNUMBER(INDEX(Field!$C$5:$C$124,MATCH(SUBSTITUTE(SUBSTITUTE(SUBSTITUTE(D13,"~","~~"),"*","~*"),"?","~?"),Field!$B$5:$B$124,0))),INDEX(Field!$C$5:$C$124,MATCH(SUBSTITUTE(SUBSTITUTE(SUBSTITUTE(D13,"~","~~"),"*","~*"),"?","~?"),Field!$B$5:$B$124,0)),""))</f>
        <v/>
      </c>
      <c r="L13" s="177" t="str">
        <f>IF(OR(E13="",COUNTIF(Field!$B$5:$B$124,SUBSTITUTE(SUBSTITUTE(SUBSTITUTE(E13,"~","~~"),"*","~*"),"?","~?"))&lt;&gt;1),"",IF(ISNUMBER(INDEX(Field!$C$5:$C$124,MATCH(SUBSTITUTE(SUBSTITUTE(SUBSTITUTE(E13,"~","~~"),"*","~*"),"?","~?"),Field!$B$5:$B$124,0))),INDEX(Field!$C$5:$C$124,MATCH(SUBSTITUTE(SUBSTITUTE(SUBSTITUTE(E13,"~","~~"),"*","~*"),"?","~?"),Field!$B$5:$B$124,0)),""))</f>
        <v/>
      </c>
      <c r="M13" s="177" t="str">
        <f>IF(OR(F13="",COUNTIF(Field!$B$5:$B$124,SUBSTITUTE(SUBSTITUTE(SUBSTITUTE(F13,"~","~~"),"*","~*"),"?","~?"))&lt;&gt;1),"",IF(ISNUMBER(INDEX(Field!$C$5:$C$124,MATCH(SUBSTITUTE(SUBSTITUTE(SUBSTITUTE(F13,"~","~~"),"*","~*"),"?","~?"),Field!$B$5:$B$124,0))),INDEX(Field!$C$5:$C$124,MATCH(SUBSTITUTE(SUBSTITUTE(SUBSTITUTE(F13,"~","~~"),"*","~*"),"?","~?"),Field!$B$5:$B$124,0)),""))</f>
        <v/>
      </c>
      <c r="N13" s="177" t="str">
        <f>IF(OR(G13="",COUNTIF(Field!$B$5:$B$124,SUBSTITUTE(SUBSTITUTE(SUBSTITUTE(G13,"~","~~"),"*","~*"),"?","~?"))&lt;&gt;1),"",IF(ISNUMBER(INDEX(Field!$C$5:$C$124,MATCH(SUBSTITUTE(SUBSTITUTE(SUBSTITUTE(G13,"~","~~"),"*","~*"),"?","~?"),Field!$B$5:$B$124,0))),INDEX(Field!$C$5:$C$124,MATCH(SUBSTITUTE(SUBSTITUTE(SUBSTITUTE(G13,"~","~~"),"*","~*"),"?","~?"),Field!$B$5:$B$124,0)),""))</f>
        <v/>
      </c>
      <c r="O13" s="178" t="str">
        <f>IF(OR(H13="",COUNTIF(Field!$B$5:$B$124,SUBSTITUTE(SUBSTITUTE(SUBSTITUTE(H13,"~","~~"),"*","~*"),"?","~?"))&lt;&gt;1),"",IF(ISNUMBER(INDEX(Field!$C$5:$C$124,MATCH(SUBSTITUTE(SUBSTITUTE(SUBSTITUTE(H13,"~","~~"),"*","~*"),"?","~?"),Field!$B$5:$B$124,0))),INDEX(Field!$C$5:$C$124,MATCH(SUBSTITUTE(SUBSTITUTE(SUBSTITUTE(H13,"~","~~"),"*","~*"),"?","~?"),Field!$B$5:$B$124,0)),""))</f>
        <v/>
      </c>
      <c r="P13" s="143" t="n">
        <f>COUNT(J13:O13)</f>
        <v>0</v>
      </c>
      <c r="Q13" s="144" t="str">
        <f>IF(R13&lt;&gt;"Ready","",SUM(J13:O13)-LARGE(J13:O13,1)-LARGE(J13:O13,2))</f>
        <v/>
      </c>
      <c r="R13" s="145" t="str">
        <f>IF(AND(B13="",COUNTA(C13:H13)=0,T13="",U13=""),"",IF(B13="","Missing entry name",IF(T13&lt;&gt;"Yes","Awaiting submission",IF(OR(AND(C13&lt;&gt;"",C13=D13),AND(C13&lt;&gt;"",C13=E13),AND(C13&lt;&gt;"",C13=F13),AND(C13&lt;&gt;"",C13=G13),AND(C13&lt;&gt;"",C13=H13),AND(D13&lt;&gt;"",D13=E13),AND(D13&lt;&gt;"",D13=F13),AND(D13&lt;&gt;"",D13=G13),AND(D13&lt;&gt;"",D13=H13),AND(E13&lt;&gt;"",E13=F13),AND(E13&lt;&gt;"",E13=G13),AND(E13&lt;&gt;"",E13=H13),AND(F13&lt;&gt;"",F13=G13),AND(F13&lt;&gt;"",F13=H13),AND(G13&lt;&gt;"",G13=H13)),"Duplicate pick",IF(COUNTBLANK(C13:H13)&gt;0,"Incomplete picks",IF(I13&lt;6,"Check field/tier",IF(P13&lt;6,"Incomplete scores","Ready")))))))</f>
        <v/>
      </c>
      <c r="S13" s="146" t="str">
        <f>IF(OR(R13&lt;&gt;"Ready",Q13=""),"",1+COUNTIFS($Q$7:$Q$31,"&lt;"&amp;Q13,$R$7:$R$31,"Ready"))</f>
        <v/>
      </c>
      <c r="T13" s="225"/>
      <c r="U13" s="225"/>
      <c r="V13" t="n">
        <f>IF(R13="",1000,IF(R13="Ready",S13,100))+ROW()/1000</f>
        <v>1000.013</v>
      </c>
    </row>
    <row r="14" ht="21" customHeight="1">
      <c r="A14" s="136" t="str">
        <v>Entry 08</v>
      </c>
      <c r="B14" s="219" t="str"/>
      <c r="C14" s="220" t="str"/>
      <c r="D14" s="220" t="str"/>
      <c r="E14" s="220" t="str"/>
      <c r="F14" s="220" t="str"/>
      <c r="G14" s="220" t="str"/>
      <c r="H14" s="221" t="str"/>
      <c r="I14" s="139" t="n">
        <f>IF(AND(C14&lt;&gt;"",COUNTIFS(Field!$A$5:$A$124,1,Field!$B$5:$B$124,SUBSTITUTE(SUBSTITUTE(SUBSTITUTE(C14,"~","~~"),"*","~*"),"?","~?"))=1,COUNTIF(Field!$B$5:$B$124,SUBSTITUTE(SUBSTITUTE(SUBSTITUTE(C14,"~","~~"),"*","~*"),"?","~?"))=1),1,0)+IF(AND(D14&lt;&gt;"",COUNTIFS(Field!$A$5:$A$124,2,Field!$B$5:$B$124,SUBSTITUTE(SUBSTITUTE(SUBSTITUTE(D14,"~","~~"),"*","~*"),"?","~?"))=1,COUNTIF(Field!$B$5:$B$124,SUBSTITUTE(SUBSTITUTE(SUBSTITUTE(D14,"~","~~"),"*","~*"),"?","~?"))=1),1,0)+IF(AND(E14&lt;&gt;"",COUNTIFS(Field!$A$5:$A$124,3,Field!$B$5:$B$124,SUBSTITUTE(SUBSTITUTE(SUBSTITUTE(E14,"~","~~"),"*","~*"),"?","~?"))=1,COUNTIF(Field!$B$5:$B$124,SUBSTITUTE(SUBSTITUTE(SUBSTITUTE(E14,"~","~~"),"*","~*"),"?","~?"))=1),1,0)+IF(AND(F14&lt;&gt;"",COUNTIFS(Field!$A$5:$A$124,4,Field!$B$5:$B$124,SUBSTITUTE(SUBSTITUTE(SUBSTITUTE(F14,"~","~~"),"*","~*"),"?","~?"))=1,COUNTIF(Field!$B$5:$B$124,SUBSTITUTE(SUBSTITUTE(SUBSTITUTE(F14,"~","~~"),"*","~*"),"?","~?"))=1),1,0)+IF(AND(G14&lt;&gt;"",COUNTIFS(Field!$A$5:$A$124,5,Field!$B$5:$B$124,SUBSTITUTE(SUBSTITUTE(SUBSTITUTE(G14,"~","~~"),"*","~*"),"?","~?"))=1,COUNTIF(Field!$B$5:$B$124,SUBSTITUTE(SUBSTITUTE(SUBSTITUTE(G14,"~","~~"),"*","~*"),"?","~?"))=1),1,0)+IF(AND(H14&lt;&gt;"",COUNTIFS(Field!$A$5:$A$124,6,Field!$B$5:$B$124,SUBSTITUTE(SUBSTITUTE(SUBSTITUTE(H14,"~","~~"),"*","~*"),"?","~?"))=1,COUNTIF(Field!$B$5:$B$124,SUBSTITUTE(SUBSTITUTE(SUBSTITUTE(H14,"~","~~"),"*","~*"),"?","~?"))=1),1,0)</f>
        <v>0</v>
      </c>
      <c r="J14" s="176" t="str">
        <f>IF(OR(C14="",COUNTIF(Field!$B$5:$B$124,SUBSTITUTE(SUBSTITUTE(SUBSTITUTE(C14,"~","~~"),"*","~*"),"?","~?"))&lt;&gt;1),"",IF(ISNUMBER(INDEX(Field!$C$5:$C$124,MATCH(SUBSTITUTE(SUBSTITUTE(SUBSTITUTE(C14,"~","~~"),"*","~*"),"?","~?"),Field!$B$5:$B$124,0))),INDEX(Field!$C$5:$C$124,MATCH(SUBSTITUTE(SUBSTITUTE(SUBSTITUTE(C14,"~","~~"),"*","~*"),"?","~?"),Field!$B$5:$B$124,0)),""))</f>
        <v/>
      </c>
      <c r="K14" s="177" t="str">
        <f>IF(OR(D14="",COUNTIF(Field!$B$5:$B$124,SUBSTITUTE(SUBSTITUTE(SUBSTITUTE(D14,"~","~~"),"*","~*"),"?","~?"))&lt;&gt;1),"",IF(ISNUMBER(INDEX(Field!$C$5:$C$124,MATCH(SUBSTITUTE(SUBSTITUTE(SUBSTITUTE(D14,"~","~~"),"*","~*"),"?","~?"),Field!$B$5:$B$124,0))),INDEX(Field!$C$5:$C$124,MATCH(SUBSTITUTE(SUBSTITUTE(SUBSTITUTE(D14,"~","~~"),"*","~*"),"?","~?"),Field!$B$5:$B$124,0)),""))</f>
        <v/>
      </c>
      <c r="L14" s="177" t="str">
        <f>IF(OR(E14="",COUNTIF(Field!$B$5:$B$124,SUBSTITUTE(SUBSTITUTE(SUBSTITUTE(E14,"~","~~"),"*","~*"),"?","~?"))&lt;&gt;1),"",IF(ISNUMBER(INDEX(Field!$C$5:$C$124,MATCH(SUBSTITUTE(SUBSTITUTE(SUBSTITUTE(E14,"~","~~"),"*","~*"),"?","~?"),Field!$B$5:$B$124,0))),INDEX(Field!$C$5:$C$124,MATCH(SUBSTITUTE(SUBSTITUTE(SUBSTITUTE(E14,"~","~~"),"*","~*"),"?","~?"),Field!$B$5:$B$124,0)),""))</f>
        <v/>
      </c>
      <c r="M14" s="177" t="str">
        <f>IF(OR(F14="",COUNTIF(Field!$B$5:$B$124,SUBSTITUTE(SUBSTITUTE(SUBSTITUTE(F14,"~","~~"),"*","~*"),"?","~?"))&lt;&gt;1),"",IF(ISNUMBER(INDEX(Field!$C$5:$C$124,MATCH(SUBSTITUTE(SUBSTITUTE(SUBSTITUTE(F14,"~","~~"),"*","~*"),"?","~?"),Field!$B$5:$B$124,0))),INDEX(Field!$C$5:$C$124,MATCH(SUBSTITUTE(SUBSTITUTE(SUBSTITUTE(F14,"~","~~"),"*","~*"),"?","~?"),Field!$B$5:$B$124,0)),""))</f>
        <v/>
      </c>
      <c r="N14" s="177" t="str">
        <f>IF(OR(G14="",COUNTIF(Field!$B$5:$B$124,SUBSTITUTE(SUBSTITUTE(SUBSTITUTE(G14,"~","~~"),"*","~*"),"?","~?"))&lt;&gt;1),"",IF(ISNUMBER(INDEX(Field!$C$5:$C$124,MATCH(SUBSTITUTE(SUBSTITUTE(SUBSTITUTE(G14,"~","~~"),"*","~*"),"?","~?"),Field!$B$5:$B$124,0))),INDEX(Field!$C$5:$C$124,MATCH(SUBSTITUTE(SUBSTITUTE(SUBSTITUTE(G14,"~","~~"),"*","~*"),"?","~?"),Field!$B$5:$B$124,0)),""))</f>
        <v/>
      </c>
      <c r="O14" s="178" t="str">
        <f>IF(OR(H14="",COUNTIF(Field!$B$5:$B$124,SUBSTITUTE(SUBSTITUTE(SUBSTITUTE(H14,"~","~~"),"*","~*"),"?","~?"))&lt;&gt;1),"",IF(ISNUMBER(INDEX(Field!$C$5:$C$124,MATCH(SUBSTITUTE(SUBSTITUTE(SUBSTITUTE(H14,"~","~~"),"*","~*"),"?","~?"),Field!$B$5:$B$124,0))),INDEX(Field!$C$5:$C$124,MATCH(SUBSTITUTE(SUBSTITUTE(SUBSTITUTE(H14,"~","~~"),"*","~*"),"?","~?"),Field!$B$5:$B$124,0)),""))</f>
        <v/>
      </c>
      <c r="P14" s="143" t="n">
        <f>COUNT(J14:O14)</f>
        <v>0</v>
      </c>
      <c r="Q14" s="144" t="str">
        <f>IF(R14&lt;&gt;"Ready","",SUM(J14:O14)-LARGE(J14:O14,1)-LARGE(J14:O14,2))</f>
        <v/>
      </c>
      <c r="R14" s="145" t="str">
        <f>IF(AND(B14="",COUNTA(C14:H14)=0,T14="",U14=""),"",IF(B14="","Missing entry name",IF(T14&lt;&gt;"Yes","Awaiting submission",IF(OR(AND(C14&lt;&gt;"",C14=D14),AND(C14&lt;&gt;"",C14=E14),AND(C14&lt;&gt;"",C14=F14),AND(C14&lt;&gt;"",C14=G14),AND(C14&lt;&gt;"",C14=H14),AND(D14&lt;&gt;"",D14=E14),AND(D14&lt;&gt;"",D14=F14),AND(D14&lt;&gt;"",D14=G14),AND(D14&lt;&gt;"",D14=H14),AND(E14&lt;&gt;"",E14=F14),AND(E14&lt;&gt;"",E14=G14),AND(E14&lt;&gt;"",E14=H14),AND(F14&lt;&gt;"",F14=G14),AND(F14&lt;&gt;"",F14=H14),AND(G14&lt;&gt;"",G14=H14)),"Duplicate pick",IF(COUNTBLANK(C14:H14)&gt;0,"Incomplete picks",IF(I14&lt;6,"Check field/tier",IF(P14&lt;6,"Incomplete scores","Ready")))))))</f>
        <v/>
      </c>
      <c r="S14" s="146" t="str">
        <f>IF(OR(R14&lt;&gt;"Ready",Q14=""),"",1+COUNTIFS($Q$7:$Q$31,"&lt;"&amp;Q14,$R$7:$R$31,"Ready"))</f>
        <v/>
      </c>
      <c r="T14" s="225"/>
      <c r="U14" s="225"/>
      <c r="V14" t="n">
        <f>IF(R14="",1000,IF(R14="Ready",S14,100))+ROW()/1000</f>
        <v>1000.014</v>
      </c>
    </row>
    <row r="15" ht="21" customHeight="1">
      <c r="A15" s="136" t="str">
        <v>Entry 09</v>
      </c>
      <c r="B15" s="219" t="str"/>
      <c r="C15" s="220" t="str"/>
      <c r="D15" s="220" t="str"/>
      <c r="E15" s="220" t="str"/>
      <c r="F15" s="220" t="str"/>
      <c r="G15" s="220" t="str"/>
      <c r="H15" s="221" t="str"/>
      <c r="I15" s="139" t="n">
        <f>IF(AND(C15&lt;&gt;"",COUNTIFS(Field!$A$5:$A$124,1,Field!$B$5:$B$124,SUBSTITUTE(SUBSTITUTE(SUBSTITUTE(C15,"~","~~"),"*","~*"),"?","~?"))=1,COUNTIF(Field!$B$5:$B$124,SUBSTITUTE(SUBSTITUTE(SUBSTITUTE(C15,"~","~~"),"*","~*"),"?","~?"))=1),1,0)+IF(AND(D15&lt;&gt;"",COUNTIFS(Field!$A$5:$A$124,2,Field!$B$5:$B$124,SUBSTITUTE(SUBSTITUTE(SUBSTITUTE(D15,"~","~~"),"*","~*"),"?","~?"))=1,COUNTIF(Field!$B$5:$B$124,SUBSTITUTE(SUBSTITUTE(SUBSTITUTE(D15,"~","~~"),"*","~*"),"?","~?"))=1),1,0)+IF(AND(E15&lt;&gt;"",COUNTIFS(Field!$A$5:$A$124,3,Field!$B$5:$B$124,SUBSTITUTE(SUBSTITUTE(SUBSTITUTE(E15,"~","~~"),"*","~*"),"?","~?"))=1,COUNTIF(Field!$B$5:$B$124,SUBSTITUTE(SUBSTITUTE(SUBSTITUTE(E15,"~","~~"),"*","~*"),"?","~?"))=1),1,0)+IF(AND(F15&lt;&gt;"",COUNTIFS(Field!$A$5:$A$124,4,Field!$B$5:$B$124,SUBSTITUTE(SUBSTITUTE(SUBSTITUTE(F15,"~","~~"),"*","~*"),"?","~?"))=1,COUNTIF(Field!$B$5:$B$124,SUBSTITUTE(SUBSTITUTE(SUBSTITUTE(F15,"~","~~"),"*","~*"),"?","~?"))=1),1,0)+IF(AND(G15&lt;&gt;"",COUNTIFS(Field!$A$5:$A$124,5,Field!$B$5:$B$124,SUBSTITUTE(SUBSTITUTE(SUBSTITUTE(G15,"~","~~"),"*","~*"),"?","~?"))=1,COUNTIF(Field!$B$5:$B$124,SUBSTITUTE(SUBSTITUTE(SUBSTITUTE(G15,"~","~~"),"*","~*"),"?","~?"))=1),1,0)+IF(AND(H15&lt;&gt;"",COUNTIFS(Field!$A$5:$A$124,6,Field!$B$5:$B$124,SUBSTITUTE(SUBSTITUTE(SUBSTITUTE(H15,"~","~~"),"*","~*"),"?","~?"))=1,COUNTIF(Field!$B$5:$B$124,SUBSTITUTE(SUBSTITUTE(SUBSTITUTE(H15,"~","~~"),"*","~*"),"?","~?"))=1),1,0)</f>
        <v>0</v>
      </c>
      <c r="J15" s="176" t="str">
        <f>IF(OR(C15="",COUNTIF(Field!$B$5:$B$124,SUBSTITUTE(SUBSTITUTE(SUBSTITUTE(C15,"~","~~"),"*","~*"),"?","~?"))&lt;&gt;1),"",IF(ISNUMBER(INDEX(Field!$C$5:$C$124,MATCH(SUBSTITUTE(SUBSTITUTE(SUBSTITUTE(C15,"~","~~"),"*","~*"),"?","~?"),Field!$B$5:$B$124,0))),INDEX(Field!$C$5:$C$124,MATCH(SUBSTITUTE(SUBSTITUTE(SUBSTITUTE(C15,"~","~~"),"*","~*"),"?","~?"),Field!$B$5:$B$124,0)),""))</f>
        <v/>
      </c>
      <c r="K15" s="177" t="str">
        <f>IF(OR(D15="",COUNTIF(Field!$B$5:$B$124,SUBSTITUTE(SUBSTITUTE(SUBSTITUTE(D15,"~","~~"),"*","~*"),"?","~?"))&lt;&gt;1),"",IF(ISNUMBER(INDEX(Field!$C$5:$C$124,MATCH(SUBSTITUTE(SUBSTITUTE(SUBSTITUTE(D15,"~","~~"),"*","~*"),"?","~?"),Field!$B$5:$B$124,0))),INDEX(Field!$C$5:$C$124,MATCH(SUBSTITUTE(SUBSTITUTE(SUBSTITUTE(D15,"~","~~"),"*","~*"),"?","~?"),Field!$B$5:$B$124,0)),""))</f>
        <v/>
      </c>
      <c r="L15" s="177" t="str">
        <f>IF(OR(E15="",COUNTIF(Field!$B$5:$B$124,SUBSTITUTE(SUBSTITUTE(SUBSTITUTE(E15,"~","~~"),"*","~*"),"?","~?"))&lt;&gt;1),"",IF(ISNUMBER(INDEX(Field!$C$5:$C$124,MATCH(SUBSTITUTE(SUBSTITUTE(SUBSTITUTE(E15,"~","~~"),"*","~*"),"?","~?"),Field!$B$5:$B$124,0))),INDEX(Field!$C$5:$C$124,MATCH(SUBSTITUTE(SUBSTITUTE(SUBSTITUTE(E15,"~","~~"),"*","~*"),"?","~?"),Field!$B$5:$B$124,0)),""))</f>
        <v/>
      </c>
      <c r="M15" s="177" t="str">
        <f>IF(OR(F15="",COUNTIF(Field!$B$5:$B$124,SUBSTITUTE(SUBSTITUTE(SUBSTITUTE(F15,"~","~~"),"*","~*"),"?","~?"))&lt;&gt;1),"",IF(ISNUMBER(INDEX(Field!$C$5:$C$124,MATCH(SUBSTITUTE(SUBSTITUTE(SUBSTITUTE(F15,"~","~~"),"*","~*"),"?","~?"),Field!$B$5:$B$124,0))),INDEX(Field!$C$5:$C$124,MATCH(SUBSTITUTE(SUBSTITUTE(SUBSTITUTE(F15,"~","~~"),"*","~*"),"?","~?"),Field!$B$5:$B$124,0)),""))</f>
        <v/>
      </c>
      <c r="N15" s="177" t="str">
        <f>IF(OR(G15="",COUNTIF(Field!$B$5:$B$124,SUBSTITUTE(SUBSTITUTE(SUBSTITUTE(G15,"~","~~"),"*","~*"),"?","~?"))&lt;&gt;1),"",IF(ISNUMBER(INDEX(Field!$C$5:$C$124,MATCH(SUBSTITUTE(SUBSTITUTE(SUBSTITUTE(G15,"~","~~"),"*","~*"),"?","~?"),Field!$B$5:$B$124,0))),INDEX(Field!$C$5:$C$124,MATCH(SUBSTITUTE(SUBSTITUTE(SUBSTITUTE(G15,"~","~~"),"*","~*"),"?","~?"),Field!$B$5:$B$124,0)),""))</f>
        <v/>
      </c>
      <c r="O15" s="178" t="str">
        <f>IF(OR(H15="",COUNTIF(Field!$B$5:$B$124,SUBSTITUTE(SUBSTITUTE(SUBSTITUTE(H15,"~","~~"),"*","~*"),"?","~?"))&lt;&gt;1),"",IF(ISNUMBER(INDEX(Field!$C$5:$C$124,MATCH(SUBSTITUTE(SUBSTITUTE(SUBSTITUTE(H15,"~","~~"),"*","~*"),"?","~?"),Field!$B$5:$B$124,0))),INDEX(Field!$C$5:$C$124,MATCH(SUBSTITUTE(SUBSTITUTE(SUBSTITUTE(H15,"~","~~"),"*","~*"),"?","~?"),Field!$B$5:$B$124,0)),""))</f>
        <v/>
      </c>
      <c r="P15" s="143" t="n">
        <f>COUNT(J15:O15)</f>
        <v>0</v>
      </c>
      <c r="Q15" s="144" t="str">
        <f>IF(R15&lt;&gt;"Ready","",SUM(J15:O15)-LARGE(J15:O15,1)-LARGE(J15:O15,2))</f>
        <v/>
      </c>
      <c r="R15" s="145" t="str">
        <f>IF(AND(B15="",COUNTA(C15:H15)=0,T15="",U15=""),"",IF(B15="","Missing entry name",IF(T15&lt;&gt;"Yes","Awaiting submission",IF(OR(AND(C15&lt;&gt;"",C15=D15),AND(C15&lt;&gt;"",C15=E15),AND(C15&lt;&gt;"",C15=F15),AND(C15&lt;&gt;"",C15=G15),AND(C15&lt;&gt;"",C15=H15),AND(D15&lt;&gt;"",D15=E15),AND(D15&lt;&gt;"",D15=F15),AND(D15&lt;&gt;"",D15=G15),AND(D15&lt;&gt;"",D15=H15),AND(E15&lt;&gt;"",E15=F15),AND(E15&lt;&gt;"",E15=G15),AND(E15&lt;&gt;"",E15=H15),AND(F15&lt;&gt;"",F15=G15),AND(F15&lt;&gt;"",F15=H15),AND(G15&lt;&gt;"",G15=H15)),"Duplicate pick",IF(COUNTBLANK(C15:H15)&gt;0,"Incomplete picks",IF(I15&lt;6,"Check field/tier",IF(P15&lt;6,"Incomplete scores","Ready")))))))</f>
        <v/>
      </c>
      <c r="S15" s="146" t="str">
        <f>IF(OR(R15&lt;&gt;"Ready",Q15=""),"",1+COUNTIFS($Q$7:$Q$31,"&lt;"&amp;Q15,$R$7:$R$31,"Ready"))</f>
        <v/>
      </c>
      <c r="T15" s="225"/>
      <c r="U15" s="225"/>
      <c r="V15" t="n">
        <f>IF(R15="",1000,IF(R15="Ready",S15,100))+ROW()/1000</f>
        <v>1000.015</v>
      </c>
    </row>
    <row r="16" ht="21" customHeight="1">
      <c r="A16" s="136" t="str">
        <v>Entry 10</v>
      </c>
      <c r="B16" s="219" t="str"/>
      <c r="C16" s="220" t="str"/>
      <c r="D16" s="220" t="str"/>
      <c r="E16" s="220" t="str"/>
      <c r="F16" s="220" t="str"/>
      <c r="G16" s="220" t="str"/>
      <c r="H16" s="221" t="str"/>
      <c r="I16" s="139" t="n">
        <f>IF(AND(C16&lt;&gt;"",COUNTIFS(Field!$A$5:$A$124,1,Field!$B$5:$B$124,SUBSTITUTE(SUBSTITUTE(SUBSTITUTE(C16,"~","~~"),"*","~*"),"?","~?"))=1,COUNTIF(Field!$B$5:$B$124,SUBSTITUTE(SUBSTITUTE(SUBSTITUTE(C16,"~","~~"),"*","~*"),"?","~?"))=1),1,0)+IF(AND(D16&lt;&gt;"",COUNTIFS(Field!$A$5:$A$124,2,Field!$B$5:$B$124,SUBSTITUTE(SUBSTITUTE(SUBSTITUTE(D16,"~","~~"),"*","~*"),"?","~?"))=1,COUNTIF(Field!$B$5:$B$124,SUBSTITUTE(SUBSTITUTE(SUBSTITUTE(D16,"~","~~"),"*","~*"),"?","~?"))=1),1,0)+IF(AND(E16&lt;&gt;"",COUNTIFS(Field!$A$5:$A$124,3,Field!$B$5:$B$124,SUBSTITUTE(SUBSTITUTE(SUBSTITUTE(E16,"~","~~"),"*","~*"),"?","~?"))=1,COUNTIF(Field!$B$5:$B$124,SUBSTITUTE(SUBSTITUTE(SUBSTITUTE(E16,"~","~~"),"*","~*"),"?","~?"))=1),1,0)+IF(AND(F16&lt;&gt;"",COUNTIFS(Field!$A$5:$A$124,4,Field!$B$5:$B$124,SUBSTITUTE(SUBSTITUTE(SUBSTITUTE(F16,"~","~~"),"*","~*"),"?","~?"))=1,COUNTIF(Field!$B$5:$B$124,SUBSTITUTE(SUBSTITUTE(SUBSTITUTE(F16,"~","~~"),"*","~*"),"?","~?"))=1),1,0)+IF(AND(G16&lt;&gt;"",COUNTIFS(Field!$A$5:$A$124,5,Field!$B$5:$B$124,SUBSTITUTE(SUBSTITUTE(SUBSTITUTE(G16,"~","~~"),"*","~*"),"?","~?"))=1,COUNTIF(Field!$B$5:$B$124,SUBSTITUTE(SUBSTITUTE(SUBSTITUTE(G16,"~","~~"),"*","~*"),"?","~?"))=1),1,0)+IF(AND(H16&lt;&gt;"",COUNTIFS(Field!$A$5:$A$124,6,Field!$B$5:$B$124,SUBSTITUTE(SUBSTITUTE(SUBSTITUTE(H16,"~","~~"),"*","~*"),"?","~?"))=1,COUNTIF(Field!$B$5:$B$124,SUBSTITUTE(SUBSTITUTE(SUBSTITUTE(H16,"~","~~"),"*","~*"),"?","~?"))=1),1,0)</f>
        <v>0</v>
      </c>
      <c r="J16" s="176" t="str">
        <f>IF(OR(C16="",COUNTIF(Field!$B$5:$B$124,SUBSTITUTE(SUBSTITUTE(SUBSTITUTE(C16,"~","~~"),"*","~*"),"?","~?"))&lt;&gt;1),"",IF(ISNUMBER(INDEX(Field!$C$5:$C$124,MATCH(SUBSTITUTE(SUBSTITUTE(SUBSTITUTE(C16,"~","~~"),"*","~*"),"?","~?"),Field!$B$5:$B$124,0))),INDEX(Field!$C$5:$C$124,MATCH(SUBSTITUTE(SUBSTITUTE(SUBSTITUTE(C16,"~","~~"),"*","~*"),"?","~?"),Field!$B$5:$B$124,0)),""))</f>
        <v/>
      </c>
      <c r="K16" s="177" t="str">
        <f>IF(OR(D16="",COUNTIF(Field!$B$5:$B$124,SUBSTITUTE(SUBSTITUTE(SUBSTITUTE(D16,"~","~~"),"*","~*"),"?","~?"))&lt;&gt;1),"",IF(ISNUMBER(INDEX(Field!$C$5:$C$124,MATCH(SUBSTITUTE(SUBSTITUTE(SUBSTITUTE(D16,"~","~~"),"*","~*"),"?","~?"),Field!$B$5:$B$124,0))),INDEX(Field!$C$5:$C$124,MATCH(SUBSTITUTE(SUBSTITUTE(SUBSTITUTE(D16,"~","~~"),"*","~*"),"?","~?"),Field!$B$5:$B$124,0)),""))</f>
        <v/>
      </c>
      <c r="L16" s="177" t="str">
        <f>IF(OR(E16="",COUNTIF(Field!$B$5:$B$124,SUBSTITUTE(SUBSTITUTE(SUBSTITUTE(E16,"~","~~"),"*","~*"),"?","~?"))&lt;&gt;1),"",IF(ISNUMBER(INDEX(Field!$C$5:$C$124,MATCH(SUBSTITUTE(SUBSTITUTE(SUBSTITUTE(E16,"~","~~"),"*","~*"),"?","~?"),Field!$B$5:$B$124,0))),INDEX(Field!$C$5:$C$124,MATCH(SUBSTITUTE(SUBSTITUTE(SUBSTITUTE(E16,"~","~~"),"*","~*"),"?","~?"),Field!$B$5:$B$124,0)),""))</f>
        <v/>
      </c>
      <c r="M16" s="177" t="str">
        <f>IF(OR(F16="",COUNTIF(Field!$B$5:$B$124,SUBSTITUTE(SUBSTITUTE(SUBSTITUTE(F16,"~","~~"),"*","~*"),"?","~?"))&lt;&gt;1),"",IF(ISNUMBER(INDEX(Field!$C$5:$C$124,MATCH(SUBSTITUTE(SUBSTITUTE(SUBSTITUTE(F16,"~","~~"),"*","~*"),"?","~?"),Field!$B$5:$B$124,0))),INDEX(Field!$C$5:$C$124,MATCH(SUBSTITUTE(SUBSTITUTE(SUBSTITUTE(F16,"~","~~"),"*","~*"),"?","~?"),Field!$B$5:$B$124,0)),""))</f>
        <v/>
      </c>
      <c r="N16" s="177" t="str">
        <f>IF(OR(G16="",COUNTIF(Field!$B$5:$B$124,SUBSTITUTE(SUBSTITUTE(SUBSTITUTE(G16,"~","~~"),"*","~*"),"?","~?"))&lt;&gt;1),"",IF(ISNUMBER(INDEX(Field!$C$5:$C$124,MATCH(SUBSTITUTE(SUBSTITUTE(SUBSTITUTE(G16,"~","~~"),"*","~*"),"?","~?"),Field!$B$5:$B$124,0))),INDEX(Field!$C$5:$C$124,MATCH(SUBSTITUTE(SUBSTITUTE(SUBSTITUTE(G16,"~","~~"),"*","~*"),"?","~?"),Field!$B$5:$B$124,0)),""))</f>
        <v/>
      </c>
      <c r="O16" s="178" t="str">
        <f>IF(OR(H16="",COUNTIF(Field!$B$5:$B$124,SUBSTITUTE(SUBSTITUTE(SUBSTITUTE(H16,"~","~~"),"*","~*"),"?","~?"))&lt;&gt;1),"",IF(ISNUMBER(INDEX(Field!$C$5:$C$124,MATCH(SUBSTITUTE(SUBSTITUTE(SUBSTITUTE(H16,"~","~~"),"*","~*"),"?","~?"),Field!$B$5:$B$124,0))),INDEX(Field!$C$5:$C$124,MATCH(SUBSTITUTE(SUBSTITUTE(SUBSTITUTE(H16,"~","~~"),"*","~*"),"?","~?"),Field!$B$5:$B$124,0)),""))</f>
        <v/>
      </c>
      <c r="P16" s="143" t="n">
        <f>COUNT(J16:O16)</f>
        <v>0</v>
      </c>
      <c r="Q16" s="144" t="str">
        <f>IF(R16&lt;&gt;"Ready","",SUM(J16:O16)-LARGE(J16:O16,1)-LARGE(J16:O16,2))</f>
        <v/>
      </c>
      <c r="R16" s="145" t="str">
        <f>IF(AND(B16="",COUNTA(C16:H16)=0,T16="",U16=""),"",IF(B16="","Missing entry name",IF(T16&lt;&gt;"Yes","Awaiting submission",IF(OR(AND(C16&lt;&gt;"",C16=D16),AND(C16&lt;&gt;"",C16=E16),AND(C16&lt;&gt;"",C16=F16),AND(C16&lt;&gt;"",C16=G16),AND(C16&lt;&gt;"",C16=H16),AND(D16&lt;&gt;"",D16=E16),AND(D16&lt;&gt;"",D16=F16),AND(D16&lt;&gt;"",D16=G16),AND(D16&lt;&gt;"",D16=H16),AND(E16&lt;&gt;"",E16=F16),AND(E16&lt;&gt;"",E16=G16),AND(E16&lt;&gt;"",E16=H16),AND(F16&lt;&gt;"",F16=G16),AND(F16&lt;&gt;"",F16=H16),AND(G16&lt;&gt;"",G16=H16)),"Duplicate pick",IF(COUNTBLANK(C16:H16)&gt;0,"Incomplete picks",IF(I16&lt;6,"Check field/tier",IF(P16&lt;6,"Incomplete scores","Ready")))))))</f>
        <v/>
      </c>
      <c r="S16" s="146" t="str">
        <f>IF(OR(R16&lt;&gt;"Ready",Q16=""),"",1+COUNTIFS($Q$7:$Q$31,"&lt;"&amp;Q16,$R$7:$R$31,"Ready"))</f>
        <v/>
      </c>
      <c r="T16" s="225"/>
      <c r="U16" s="225"/>
      <c r="V16" t="n">
        <f>IF(R16="",1000,IF(R16="Ready",S16,100))+ROW()/1000</f>
        <v>1000.016</v>
      </c>
    </row>
    <row r="17" ht="21" customHeight="1">
      <c r="A17" s="136" t="str">
        <v>Entry 11</v>
      </c>
      <c r="B17" s="219" t="str"/>
      <c r="C17" s="220" t="str"/>
      <c r="D17" s="220" t="str"/>
      <c r="E17" s="220" t="str"/>
      <c r="F17" s="220" t="str"/>
      <c r="G17" s="220" t="str"/>
      <c r="H17" s="221" t="str"/>
      <c r="I17" s="139" t="n">
        <f>IF(AND(C17&lt;&gt;"",COUNTIFS(Field!$A$5:$A$124,1,Field!$B$5:$B$124,SUBSTITUTE(SUBSTITUTE(SUBSTITUTE(C17,"~","~~"),"*","~*"),"?","~?"))=1,COUNTIF(Field!$B$5:$B$124,SUBSTITUTE(SUBSTITUTE(SUBSTITUTE(C17,"~","~~"),"*","~*"),"?","~?"))=1),1,0)+IF(AND(D17&lt;&gt;"",COUNTIFS(Field!$A$5:$A$124,2,Field!$B$5:$B$124,SUBSTITUTE(SUBSTITUTE(SUBSTITUTE(D17,"~","~~"),"*","~*"),"?","~?"))=1,COUNTIF(Field!$B$5:$B$124,SUBSTITUTE(SUBSTITUTE(SUBSTITUTE(D17,"~","~~"),"*","~*"),"?","~?"))=1),1,0)+IF(AND(E17&lt;&gt;"",COUNTIFS(Field!$A$5:$A$124,3,Field!$B$5:$B$124,SUBSTITUTE(SUBSTITUTE(SUBSTITUTE(E17,"~","~~"),"*","~*"),"?","~?"))=1,COUNTIF(Field!$B$5:$B$124,SUBSTITUTE(SUBSTITUTE(SUBSTITUTE(E17,"~","~~"),"*","~*"),"?","~?"))=1),1,0)+IF(AND(F17&lt;&gt;"",COUNTIFS(Field!$A$5:$A$124,4,Field!$B$5:$B$124,SUBSTITUTE(SUBSTITUTE(SUBSTITUTE(F17,"~","~~"),"*","~*"),"?","~?"))=1,COUNTIF(Field!$B$5:$B$124,SUBSTITUTE(SUBSTITUTE(SUBSTITUTE(F17,"~","~~"),"*","~*"),"?","~?"))=1),1,0)+IF(AND(G17&lt;&gt;"",COUNTIFS(Field!$A$5:$A$124,5,Field!$B$5:$B$124,SUBSTITUTE(SUBSTITUTE(SUBSTITUTE(G17,"~","~~"),"*","~*"),"?","~?"))=1,COUNTIF(Field!$B$5:$B$124,SUBSTITUTE(SUBSTITUTE(SUBSTITUTE(G17,"~","~~"),"*","~*"),"?","~?"))=1),1,0)+IF(AND(H17&lt;&gt;"",COUNTIFS(Field!$A$5:$A$124,6,Field!$B$5:$B$124,SUBSTITUTE(SUBSTITUTE(SUBSTITUTE(H17,"~","~~"),"*","~*"),"?","~?"))=1,COUNTIF(Field!$B$5:$B$124,SUBSTITUTE(SUBSTITUTE(SUBSTITUTE(H17,"~","~~"),"*","~*"),"?","~?"))=1),1,0)</f>
        <v>0</v>
      </c>
      <c r="J17" s="176" t="str">
        <f>IF(OR(C17="",COUNTIF(Field!$B$5:$B$124,SUBSTITUTE(SUBSTITUTE(SUBSTITUTE(C17,"~","~~"),"*","~*"),"?","~?"))&lt;&gt;1),"",IF(ISNUMBER(INDEX(Field!$C$5:$C$124,MATCH(SUBSTITUTE(SUBSTITUTE(SUBSTITUTE(C17,"~","~~"),"*","~*"),"?","~?"),Field!$B$5:$B$124,0))),INDEX(Field!$C$5:$C$124,MATCH(SUBSTITUTE(SUBSTITUTE(SUBSTITUTE(C17,"~","~~"),"*","~*"),"?","~?"),Field!$B$5:$B$124,0)),""))</f>
        <v/>
      </c>
      <c r="K17" s="177" t="str">
        <f>IF(OR(D17="",COUNTIF(Field!$B$5:$B$124,SUBSTITUTE(SUBSTITUTE(SUBSTITUTE(D17,"~","~~"),"*","~*"),"?","~?"))&lt;&gt;1),"",IF(ISNUMBER(INDEX(Field!$C$5:$C$124,MATCH(SUBSTITUTE(SUBSTITUTE(SUBSTITUTE(D17,"~","~~"),"*","~*"),"?","~?"),Field!$B$5:$B$124,0))),INDEX(Field!$C$5:$C$124,MATCH(SUBSTITUTE(SUBSTITUTE(SUBSTITUTE(D17,"~","~~"),"*","~*"),"?","~?"),Field!$B$5:$B$124,0)),""))</f>
        <v/>
      </c>
      <c r="L17" s="177" t="str">
        <f>IF(OR(E17="",COUNTIF(Field!$B$5:$B$124,SUBSTITUTE(SUBSTITUTE(SUBSTITUTE(E17,"~","~~"),"*","~*"),"?","~?"))&lt;&gt;1),"",IF(ISNUMBER(INDEX(Field!$C$5:$C$124,MATCH(SUBSTITUTE(SUBSTITUTE(SUBSTITUTE(E17,"~","~~"),"*","~*"),"?","~?"),Field!$B$5:$B$124,0))),INDEX(Field!$C$5:$C$124,MATCH(SUBSTITUTE(SUBSTITUTE(SUBSTITUTE(E17,"~","~~"),"*","~*"),"?","~?"),Field!$B$5:$B$124,0)),""))</f>
        <v/>
      </c>
      <c r="M17" s="177" t="str">
        <f>IF(OR(F17="",COUNTIF(Field!$B$5:$B$124,SUBSTITUTE(SUBSTITUTE(SUBSTITUTE(F17,"~","~~"),"*","~*"),"?","~?"))&lt;&gt;1),"",IF(ISNUMBER(INDEX(Field!$C$5:$C$124,MATCH(SUBSTITUTE(SUBSTITUTE(SUBSTITUTE(F17,"~","~~"),"*","~*"),"?","~?"),Field!$B$5:$B$124,0))),INDEX(Field!$C$5:$C$124,MATCH(SUBSTITUTE(SUBSTITUTE(SUBSTITUTE(F17,"~","~~"),"*","~*"),"?","~?"),Field!$B$5:$B$124,0)),""))</f>
        <v/>
      </c>
      <c r="N17" s="177" t="str">
        <f>IF(OR(G17="",COUNTIF(Field!$B$5:$B$124,SUBSTITUTE(SUBSTITUTE(SUBSTITUTE(G17,"~","~~"),"*","~*"),"?","~?"))&lt;&gt;1),"",IF(ISNUMBER(INDEX(Field!$C$5:$C$124,MATCH(SUBSTITUTE(SUBSTITUTE(SUBSTITUTE(G17,"~","~~"),"*","~*"),"?","~?"),Field!$B$5:$B$124,0))),INDEX(Field!$C$5:$C$124,MATCH(SUBSTITUTE(SUBSTITUTE(SUBSTITUTE(G17,"~","~~"),"*","~*"),"?","~?"),Field!$B$5:$B$124,0)),""))</f>
        <v/>
      </c>
      <c r="O17" s="178" t="str">
        <f>IF(OR(H17="",COUNTIF(Field!$B$5:$B$124,SUBSTITUTE(SUBSTITUTE(SUBSTITUTE(H17,"~","~~"),"*","~*"),"?","~?"))&lt;&gt;1),"",IF(ISNUMBER(INDEX(Field!$C$5:$C$124,MATCH(SUBSTITUTE(SUBSTITUTE(SUBSTITUTE(H17,"~","~~"),"*","~*"),"?","~?"),Field!$B$5:$B$124,0))),INDEX(Field!$C$5:$C$124,MATCH(SUBSTITUTE(SUBSTITUTE(SUBSTITUTE(H17,"~","~~"),"*","~*"),"?","~?"),Field!$B$5:$B$124,0)),""))</f>
        <v/>
      </c>
      <c r="P17" s="143" t="n">
        <f>COUNT(J17:O17)</f>
        <v>0</v>
      </c>
      <c r="Q17" s="144" t="str">
        <f>IF(R17&lt;&gt;"Ready","",SUM(J17:O17)-LARGE(J17:O17,1)-LARGE(J17:O17,2))</f>
        <v/>
      </c>
      <c r="R17" s="145" t="str">
        <f>IF(AND(B17="",COUNTA(C17:H17)=0,T17="",U17=""),"",IF(B17="","Missing entry name",IF(T17&lt;&gt;"Yes","Awaiting submission",IF(OR(AND(C17&lt;&gt;"",C17=D17),AND(C17&lt;&gt;"",C17=E17),AND(C17&lt;&gt;"",C17=F17),AND(C17&lt;&gt;"",C17=G17),AND(C17&lt;&gt;"",C17=H17),AND(D17&lt;&gt;"",D17=E17),AND(D17&lt;&gt;"",D17=F17),AND(D17&lt;&gt;"",D17=G17),AND(D17&lt;&gt;"",D17=H17),AND(E17&lt;&gt;"",E17=F17),AND(E17&lt;&gt;"",E17=G17),AND(E17&lt;&gt;"",E17=H17),AND(F17&lt;&gt;"",F17=G17),AND(F17&lt;&gt;"",F17=H17),AND(G17&lt;&gt;"",G17=H17)),"Duplicate pick",IF(COUNTBLANK(C17:H17)&gt;0,"Incomplete picks",IF(I17&lt;6,"Check field/tier",IF(P17&lt;6,"Incomplete scores","Ready")))))))</f>
        <v/>
      </c>
      <c r="S17" s="146" t="str">
        <f>IF(OR(R17&lt;&gt;"Ready",Q17=""),"",1+COUNTIFS($Q$7:$Q$31,"&lt;"&amp;Q17,$R$7:$R$31,"Ready"))</f>
        <v/>
      </c>
      <c r="T17" s="225"/>
      <c r="U17" s="225"/>
      <c r="V17" t="n">
        <f>IF(R17="",1000,IF(R17="Ready",S17,100))+ROW()/1000</f>
        <v>1000.017</v>
      </c>
    </row>
    <row r="18" ht="21" customHeight="1">
      <c r="A18" s="136" t="str">
        <v>Entry 12</v>
      </c>
      <c r="B18" s="219" t="str"/>
      <c r="C18" s="220" t="str"/>
      <c r="D18" s="220" t="str"/>
      <c r="E18" s="220" t="str"/>
      <c r="F18" s="220" t="str"/>
      <c r="G18" s="220" t="str"/>
      <c r="H18" s="221" t="str"/>
      <c r="I18" s="139" t="n">
        <f>IF(AND(C18&lt;&gt;"",COUNTIFS(Field!$A$5:$A$124,1,Field!$B$5:$B$124,SUBSTITUTE(SUBSTITUTE(SUBSTITUTE(C18,"~","~~"),"*","~*"),"?","~?"))=1,COUNTIF(Field!$B$5:$B$124,SUBSTITUTE(SUBSTITUTE(SUBSTITUTE(C18,"~","~~"),"*","~*"),"?","~?"))=1),1,0)+IF(AND(D18&lt;&gt;"",COUNTIFS(Field!$A$5:$A$124,2,Field!$B$5:$B$124,SUBSTITUTE(SUBSTITUTE(SUBSTITUTE(D18,"~","~~"),"*","~*"),"?","~?"))=1,COUNTIF(Field!$B$5:$B$124,SUBSTITUTE(SUBSTITUTE(SUBSTITUTE(D18,"~","~~"),"*","~*"),"?","~?"))=1),1,0)+IF(AND(E18&lt;&gt;"",COUNTIFS(Field!$A$5:$A$124,3,Field!$B$5:$B$124,SUBSTITUTE(SUBSTITUTE(SUBSTITUTE(E18,"~","~~"),"*","~*"),"?","~?"))=1,COUNTIF(Field!$B$5:$B$124,SUBSTITUTE(SUBSTITUTE(SUBSTITUTE(E18,"~","~~"),"*","~*"),"?","~?"))=1),1,0)+IF(AND(F18&lt;&gt;"",COUNTIFS(Field!$A$5:$A$124,4,Field!$B$5:$B$124,SUBSTITUTE(SUBSTITUTE(SUBSTITUTE(F18,"~","~~"),"*","~*"),"?","~?"))=1,COUNTIF(Field!$B$5:$B$124,SUBSTITUTE(SUBSTITUTE(SUBSTITUTE(F18,"~","~~"),"*","~*"),"?","~?"))=1),1,0)+IF(AND(G18&lt;&gt;"",COUNTIFS(Field!$A$5:$A$124,5,Field!$B$5:$B$124,SUBSTITUTE(SUBSTITUTE(SUBSTITUTE(G18,"~","~~"),"*","~*"),"?","~?"))=1,COUNTIF(Field!$B$5:$B$124,SUBSTITUTE(SUBSTITUTE(SUBSTITUTE(G18,"~","~~"),"*","~*"),"?","~?"))=1),1,0)+IF(AND(H18&lt;&gt;"",COUNTIFS(Field!$A$5:$A$124,6,Field!$B$5:$B$124,SUBSTITUTE(SUBSTITUTE(SUBSTITUTE(H18,"~","~~"),"*","~*"),"?","~?"))=1,COUNTIF(Field!$B$5:$B$124,SUBSTITUTE(SUBSTITUTE(SUBSTITUTE(H18,"~","~~"),"*","~*"),"?","~?"))=1),1,0)</f>
        <v>0</v>
      </c>
      <c r="J18" s="176" t="str">
        <f>IF(OR(C18="",COUNTIF(Field!$B$5:$B$124,SUBSTITUTE(SUBSTITUTE(SUBSTITUTE(C18,"~","~~"),"*","~*"),"?","~?"))&lt;&gt;1),"",IF(ISNUMBER(INDEX(Field!$C$5:$C$124,MATCH(SUBSTITUTE(SUBSTITUTE(SUBSTITUTE(C18,"~","~~"),"*","~*"),"?","~?"),Field!$B$5:$B$124,0))),INDEX(Field!$C$5:$C$124,MATCH(SUBSTITUTE(SUBSTITUTE(SUBSTITUTE(C18,"~","~~"),"*","~*"),"?","~?"),Field!$B$5:$B$124,0)),""))</f>
        <v/>
      </c>
      <c r="K18" s="177" t="str">
        <f>IF(OR(D18="",COUNTIF(Field!$B$5:$B$124,SUBSTITUTE(SUBSTITUTE(SUBSTITUTE(D18,"~","~~"),"*","~*"),"?","~?"))&lt;&gt;1),"",IF(ISNUMBER(INDEX(Field!$C$5:$C$124,MATCH(SUBSTITUTE(SUBSTITUTE(SUBSTITUTE(D18,"~","~~"),"*","~*"),"?","~?"),Field!$B$5:$B$124,0))),INDEX(Field!$C$5:$C$124,MATCH(SUBSTITUTE(SUBSTITUTE(SUBSTITUTE(D18,"~","~~"),"*","~*"),"?","~?"),Field!$B$5:$B$124,0)),""))</f>
        <v/>
      </c>
      <c r="L18" s="177" t="str">
        <f>IF(OR(E18="",COUNTIF(Field!$B$5:$B$124,SUBSTITUTE(SUBSTITUTE(SUBSTITUTE(E18,"~","~~"),"*","~*"),"?","~?"))&lt;&gt;1),"",IF(ISNUMBER(INDEX(Field!$C$5:$C$124,MATCH(SUBSTITUTE(SUBSTITUTE(SUBSTITUTE(E18,"~","~~"),"*","~*"),"?","~?"),Field!$B$5:$B$124,0))),INDEX(Field!$C$5:$C$124,MATCH(SUBSTITUTE(SUBSTITUTE(SUBSTITUTE(E18,"~","~~"),"*","~*"),"?","~?"),Field!$B$5:$B$124,0)),""))</f>
        <v/>
      </c>
      <c r="M18" s="177" t="str">
        <f>IF(OR(F18="",COUNTIF(Field!$B$5:$B$124,SUBSTITUTE(SUBSTITUTE(SUBSTITUTE(F18,"~","~~"),"*","~*"),"?","~?"))&lt;&gt;1),"",IF(ISNUMBER(INDEX(Field!$C$5:$C$124,MATCH(SUBSTITUTE(SUBSTITUTE(SUBSTITUTE(F18,"~","~~"),"*","~*"),"?","~?"),Field!$B$5:$B$124,0))),INDEX(Field!$C$5:$C$124,MATCH(SUBSTITUTE(SUBSTITUTE(SUBSTITUTE(F18,"~","~~"),"*","~*"),"?","~?"),Field!$B$5:$B$124,0)),""))</f>
        <v/>
      </c>
      <c r="N18" s="177" t="str">
        <f>IF(OR(G18="",COUNTIF(Field!$B$5:$B$124,SUBSTITUTE(SUBSTITUTE(SUBSTITUTE(G18,"~","~~"),"*","~*"),"?","~?"))&lt;&gt;1),"",IF(ISNUMBER(INDEX(Field!$C$5:$C$124,MATCH(SUBSTITUTE(SUBSTITUTE(SUBSTITUTE(G18,"~","~~"),"*","~*"),"?","~?"),Field!$B$5:$B$124,0))),INDEX(Field!$C$5:$C$124,MATCH(SUBSTITUTE(SUBSTITUTE(SUBSTITUTE(G18,"~","~~"),"*","~*"),"?","~?"),Field!$B$5:$B$124,0)),""))</f>
        <v/>
      </c>
      <c r="O18" s="178" t="str">
        <f>IF(OR(H18="",COUNTIF(Field!$B$5:$B$124,SUBSTITUTE(SUBSTITUTE(SUBSTITUTE(H18,"~","~~"),"*","~*"),"?","~?"))&lt;&gt;1),"",IF(ISNUMBER(INDEX(Field!$C$5:$C$124,MATCH(SUBSTITUTE(SUBSTITUTE(SUBSTITUTE(H18,"~","~~"),"*","~*"),"?","~?"),Field!$B$5:$B$124,0))),INDEX(Field!$C$5:$C$124,MATCH(SUBSTITUTE(SUBSTITUTE(SUBSTITUTE(H18,"~","~~"),"*","~*"),"?","~?"),Field!$B$5:$B$124,0)),""))</f>
        <v/>
      </c>
      <c r="P18" s="143" t="n">
        <f>COUNT(J18:O18)</f>
        <v>0</v>
      </c>
      <c r="Q18" s="144" t="str">
        <f>IF(R18&lt;&gt;"Ready","",SUM(J18:O18)-LARGE(J18:O18,1)-LARGE(J18:O18,2))</f>
        <v/>
      </c>
      <c r="R18" s="145" t="str">
        <f>IF(AND(B18="",COUNTA(C18:H18)=0,T18="",U18=""),"",IF(B18="","Missing entry name",IF(T18&lt;&gt;"Yes","Awaiting submission",IF(OR(AND(C18&lt;&gt;"",C18=D18),AND(C18&lt;&gt;"",C18=E18),AND(C18&lt;&gt;"",C18=F18),AND(C18&lt;&gt;"",C18=G18),AND(C18&lt;&gt;"",C18=H18),AND(D18&lt;&gt;"",D18=E18),AND(D18&lt;&gt;"",D18=F18),AND(D18&lt;&gt;"",D18=G18),AND(D18&lt;&gt;"",D18=H18),AND(E18&lt;&gt;"",E18=F18),AND(E18&lt;&gt;"",E18=G18),AND(E18&lt;&gt;"",E18=H18),AND(F18&lt;&gt;"",F18=G18),AND(F18&lt;&gt;"",F18=H18),AND(G18&lt;&gt;"",G18=H18)),"Duplicate pick",IF(COUNTBLANK(C18:H18)&gt;0,"Incomplete picks",IF(I18&lt;6,"Check field/tier",IF(P18&lt;6,"Incomplete scores","Ready")))))))</f>
        <v/>
      </c>
      <c r="S18" s="146" t="str">
        <f>IF(OR(R18&lt;&gt;"Ready",Q18=""),"",1+COUNTIFS($Q$7:$Q$31,"&lt;"&amp;Q18,$R$7:$R$31,"Ready"))</f>
        <v/>
      </c>
      <c r="T18" s="225"/>
      <c r="U18" s="225"/>
      <c r="V18" t="n">
        <f>IF(R18="",1000,IF(R18="Ready",S18,100))+ROW()/1000</f>
        <v>1000.018</v>
      </c>
    </row>
    <row r="19" ht="21" customHeight="1">
      <c r="A19" s="136" t="str">
        <v>Entry 13</v>
      </c>
      <c r="B19" s="219" t="str"/>
      <c r="C19" s="220" t="str"/>
      <c r="D19" s="220" t="str"/>
      <c r="E19" s="220" t="str"/>
      <c r="F19" s="220" t="str"/>
      <c r="G19" s="220" t="str"/>
      <c r="H19" s="221" t="str"/>
      <c r="I19" s="139" t="n">
        <f>IF(AND(C19&lt;&gt;"",COUNTIFS(Field!$A$5:$A$124,1,Field!$B$5:$B$124,SUBSTITUTE(SUBSTITUTE(SUBSTITUTE(C19,"~","~~"),"*","~*"),"?","~?"))=1,COUNTIF(Field!$B$5:$B$124,SUBSTITUTE(SUBSTITUTE(SUBSTITUTE(C19,"~","~~"),"*","~*"),"?","~?"))=1),1,0)+IF(AND(D19&lt;&gt;"",COUNTIFS(Field!$A$5:$A$124,2,Field!$B$5:$B$124,SUBSTITUTE(SUBSTITUTE(SUBSTITUTE(D19,"~","~~"),"*","~*"),"?","~?"))=1,COUNTIF(Field!$B$5:$B$124,SUBSTITUTE(SUBSTITUTE(SUBSTITUTE(D19,"~","~~"),"*","~*"),"?","~?"))=1),1,0)+IF(AND(E19&lt;&gt;"",COUNTIFS(Field!$A$5:$A$124,3,Field!$B$5:$B$124,SUBSTITUTE(SUBSTITUTE(SUBSTITUTE(E19,"~","~~"),"*","~*"),"?","~?"))=1,COUNTIF(Field!$B$5:$B$124,SUBSTITUTE(SUBSTITUTE(SUBSTITUTE(E19,"~","~~"),"*","~*"),"?","~?"))=1),1,0)+IF(AND(F19&lt;&gt;"",COUNTIFS(Field!$A$5:$A$124,4,Field!$B$5:$B$124,SUBSTITUTE(SUBSTITUTE(SUBSTITUTE(F19,"~","~~"),"*","~*"),"?","~?"))=1,COUNTIF(Field!$B$5:$B$124,SUBSTITUTE(SUBSTITUTE(SUBSTITUTE(F19,"~","~~"),"*","~*"),"?","~?"))=1),1,0)+IF(AND(G19&lt;&gt;"",COUNTIFS(Field!$A$5:$A$124,5,Field!$B$5:$B$124,SUBSTITUTE(SUBSTITUTE(SUBSTITUTE(G19,"~","~~"),"*","~*"),"?","~?"))=1,COUNTIF(Field!$B$5:$B$124,SUBSTITUTE(SUBSTITUTE(SUBSTITUTE(G19,"~","~~"),"*","~*"),"?","~?"))=1),1,0)+IF(AND(H19&lt;&gt;"",COUNTIFS(Field!$A$5:$A$124,6,Field!$B$5:$B$124,SUBSTITUTE(SUBSTITUTE(SUBSTITUTE(H19,"~","~~"),"*","~*"),"?","~?"))=1,COUNTIF(Field!$B$5:$B$124,SUBSTITUTE(SUBSTITUTE(SUBSTITUTE(H19,"~","~~"),"*","~*"),"?","~?"))=1),1,0)</f>
        <v>0</v>
      </c>
      <c r="J19" s="176" t="str">
        <f>IF(OR(C19="",COUNTIF(Field!$B$5:$B$124,SUBSTITUTE(SUBSTITUTE(SUBSTITUTE(C19,"~","~~"),"*","~*"),"?","~?"))&lt;&gt;1),"",IF(ISNUMBER(INDEX(Field!$C$5:$C$124,MATCH(SUBSTITUTE(SUBSTITUTE(SUBSTITUTE(C19,"~","~~"),"*","~*"),"?","~?"),Field!$B$5:$B$124,0))),INDEX(Field!$C$5:$C$124,MATCH(SUBSTITUTE(SUBSTITUTE(SUBSTITUTE(C19,"~","~~"),"*","~*"),"?","~?"),Field!$B$5:$B$124,0)),""))</f>
        <v/>
      </c>
      <c r="K19" s="177" t="str">
        <f>IF(OR(D19="",COUNTIF(Field!$B$5:$B$124,SUBSTITUTE(SUBSTITUTE(SUBSTITUTE(D19,"~","~~"),"*","~*"),"?","~?"))&lt;&gt;1),"",IF(ISNUMBER(INDEX(Field!$C$5:$C$124,MATCH(SUBSTITUTE(SUBSTITUTE(SUBSTITUTE(D19,"~","~~"),"*","~*"),"?","~?"),Field!$B$5:$B$124,0))),INDEX(Field!$C$5:$C$124,MATCH(SUBSTITUTE(SUBSTITUTE(SUBSTITUTE(D19,"~","~~"),"*","~*"),"?","~?"),Field!$B$5:$B$124,0)),""))</f>
        <v/>
      </c>
      <c r="L19" s="177" t="str">
        <f>IF(OR(E19="",COUNTIF(Field!$B$5:$B$124,SUBSTITUTE(SUBSTITUTE(SUBSTITUTE(E19,"~","~~"),"*","~*"),"?","~?"))&lt;&gt;1),"",IF(ISNUMBER(INDEX(Field!$C$5:$C$124,MATCH(SUBSTITUTE(SUBSTITUTE(SUBSTITUTE(E19,"~","~~"),"*","~*"),"?","~?"),Field!$B$5:$B$124,0))),INDEX(Field!$C$5:$C$124,MATCH(SUBSTITUTE(SUBSTITUTE(SUBSTITUTE(E19,"~","~~"),"*","~*"),"?","~?"),Field!$B$5:$B$124,0)),""))</f>
        <v/>
      </c>
      <c r="M19" s="177" t="str">
        <f>IF(OR(F19="",COUNTIF(Field!$B$5:$B$124,SUBSTITUTE(SUBSTITUTE(SUBSTITUTE(F19,"~","~~"),"*","~*"),"?","~?"))&lt;&gt;1),"",IF(ISNUMBER(INDEX(Field!$C$5:$C$124,MATCH(SUBSTITUTE(SUBSTITUTE(SUBSTITUTE(F19,"~","~~"),"*","~*"),"?","~?"),Field!$B$5:$B$124,0))),INDEX(Field!$C$5:$C$124,MATCH(SUBSTITUTE(SUBSTITUTE(SUBSTITUTE(F19,"~","~~"),"*","~*"),"?","~?"),Field!$B$5:$B$124,0)),""))</f>
        <v/>
      </c>
      <c r="N19" s="177" t="str">
        <f>IF(OR(G19="",COUNTIF(Field!$B$5:$B$124,SUBSTITUTE(SUBSTITUTE(SUBSTITUTE(G19,"~","~~"),"*","~*"),"?","~?"))&lt;&gt;1),"",IF(ISNUMBER(INDEX(Field!$C$5:$C$124,MATCH(SUBSTITUTE(SUBSTITUTE(SUBSTITUTE(G19,"~","~~"),"*","~*"),"?","~?"),Field!$B$5:$B$124,0))),INDEX(Field!$C$5:$C$124,MATCH(SUBSTITUTE(SUBSTITUTE(SUBSTITUTE(G19,"~","~~"),"*","~*"),"?","~?"),Field!$B$5:$B$124,0)),""))</f>
        <v/>
      </c>
      <c r="O19" s="178" t="str">
        <f>IF(OR(H19="",COUNTIF(Field!$B$5:$B$124,SUBSTITUTE(SUBSTITUTE(SUBSTITUTE(H19,"~","~~"),"*","~*"),"?","~?"))&lt;&gt;1),"",IF(ISNUMBER(INDEX(Field!$C$5:$C$124,MATCH(SUBSTITUTE(SUBSTITUTE(SUBSTITUTE(H19,"~","~~"),"*","~*"),"?","~?"),Field!$B$5:$B$124,0))),INDEX(Field!$C$5:$C$124,MATCH(SUBSTITUTE(SUBSTITUTE(SUBSTITUTE(H19,"~","~~"),"*","~*"),"?","~?"),Field!$B$5:$B$124,0)),""))</f>
        <v/>
      </c>
      <c r="P19" s="143" t="n">
        <f>COUNT(J19:O19)</f>
        <v>0</v>
      </c>
      <c r="Q19" s="144" t="str">
        <f>IF(R19&lt;&gt;"Ready","",SUM(J19:O19)-LARGE(J19:O19,1)-LARGE(J19:O19,2))</f>
        <v/>
      </c>
      <c r="R19" s="145" t="str">
        <f>IF(AND(B19="",COUNTA(C19:H19)=0,T19="",U19=""),"",IF(B19="","Missing entry name",IF(T19&lt;&gt;"Yes","Awaiting submission",IF(OR(AND(C19&lt;&gt;"",C19=D19),AND(C19&lt;&gt;"",C19=E19),AND(C19&lt;&gt;"",C19=F19),AND(C19&lt;&gt;"",C19=G19),AND(C19&lt;&gt;"",C19=H19),AND(D19&lt;&gt;"",D19=E19),AND(D19&lt;&gt;"",D19=F19),AND(D19&lt;&gt;"",D19=G19),AND(D19&lt;&gt;"",D19=H19),AND(E19&lt;&gt;"",E19=F19),AND(E19&lt;&gt;"",E19=G19),AND(E19&lt;&gt;"",E19=H19),AND(F19&lt;&gt;"",F19=G19),AND(F19&lt;&gt;"",F19=H19),AND(G19&lt;&gt;"",G19=H19)),"Duplicate pick",IF(COUNTBLANK(C19:H19)&gt;0,"Incomplete picks",IF(I19&lt;6,"Check field/tier",IF(P19&lt;6,"Incomplete scores","Ready")))))))</f>
        <v/>
      </c>
      <c r="S19" s="146" t="str">
        <f>IF(OR(R19&lt;&gt;"Ready",Q19=""),"",1+COUNTIFS($Q$7:$Q$31,"&lt;"&amp;Q19,$R$7:$R$31,"Ready"))</f>
        <v/>
      </c>
      <c r="T19" s="225"/>
      <c r="U19" s="225"/>
      <c r="V19" t="n">
        <f>IF(R19="",1000,IF(R19="Ready",S19,100))+ROW()/1000</f>
        <v>1000.019</v>
      </c>
    </row>
    <row r="20" ht="21" customHeight="1">
      <c r="A20" s="136" t="str">
        <v>Entry 14</v>
      </c>
      <c r="B20" s="219" t="str"/>
      <c r="C20" s="220" t="str"/>
      <c r="D20" s="220" t="str"/>
      <c r="E20" s="220" t="str"/>
      <c r="F20" s="220" t="str"/>
      <c r="G20" s="220" t="str"/>
      <c r="H20" s="221" t="str"/>
      <c r="I20" s="139" t="n">
        <f>IF(AND(C20&lt;&gt;"",COUNTIFS(Field!$A$5:$A$124,1,Field!$B$5:$B$124,SUBSTITUTE(SUBSTITUTE(SUBSTITUTE(C20,"~","~~"),"*","~*"),"?","~?"))=1,COUNTIF(Field!$B$5:$B$124,SUBSTITUTE(SUBSTITUTE(SUBSTITUTE(C20,"~","~~"),"*","~*"),"?","~?"))=1),1,0)+IF(AND(D20&lt;&gt;"",COUNTIFS(Field!$A$5:$A$124,2,Field!$B$5:$B$124,SUBSTITUTE(SUBSTITUTE(SUBSTITUTE(D20,"~","~~"),"*","~*"),"?","~?"))=1,COUNTIF(Field!$B$5:$B$124,SUBSTITUTE(SUBSTITUTE(SUBSTITUTE(D20,"~","~~"),"*","~*"),"?","~?"))=1),1,0)+IF(AND(E20&lt;&gt;"",COUNTIFS(Field!$A$5:$A$124,3,Field!$B$5:$B$124,SUBSTITUTE(SUBSTITUTE(SUBSTITUTE(E20,"~","~~"),"*","~*"),"?","~?"))=1,COUNTIF(Field!$B$5:$B$124,SUBSTITUTE(SUBSTITUTE(SUBSTITUTE(E20,"~","~~"),"*","~*"),"?","~?"))=1),1,0)+IF(AND(F20&lt;&gt;"",COUNTIFS(Field!$A$5:$A$124,4,Field!$B$5:$B$124,SUBSTITUTE(SUBSTITUTE(SUBSTITUTE(F20,"~","~~"),"*","~*"),"?","~?"))=1,COUNTIF(Field!$B$5:$B$124,SUBSTITUTE(SUBSTITUTE(SUBSTITUTE(F20,"~","~~"),"*","~*"),"?","~?"))=1),1,0)+IF(AND(G20&lt;&gt;"",COUNTIFS(Field!$A$5:$A$124,5,Field!$B$5:$B$124,SUBSTITUTE(SUBSTITUTE(SUBSTITUTE(G20,"~","~~"),"*","~*"),"?","~?"))=1,COUNTIF(Field!$B$5:$B$124,SUBSTITUTE(SUBSTITUTE(SUBSTITUTE(G20,"~","~~"),"*","~*"),"?","~?"))=1),1,0)+IF(AND(H20&lt;&gt;"",COUNTIFS(Field!$A$5:$A$124,6,Field!$B$5:$B$124,SUBSTITUTE(SUBSTITUTE(SUBSTITUTE(H20,"~","~~"),"*","~*"),"?","~?"))=1,COUNTIF(Field!$B$5:$B$124,SUBSTITUTE(SUBSTITUTE(SUBSTITUTE(H20,"~","~~"),"*","~*"),"?","~?"))=1),1,0)</f>
        <v>0</v>
      </c>
      <c r="J20" s="176" t="str">
        <f>IF(OR(C20="",COUNTIF(Field!$B$5:$B$124,SUBSTITUTE(SUBSTITUTE(SUBSTITUTE(C20,"~","~~"),"*","~*"),"?","~?"))&lt;&gt;1),"",IF(ISNUMBER(INDEX(Field!$C$5:$C$124,MATCH(SUBSTITUTE(SUBSTITUTE(SUBSTITUTE(C20,"~","~~"),"*","~*"),"?","~?"),Field!$B$5:$B$124,0))),INDEX(Field!$C$5:$C$124,MATCH(SUBSTITUTE(SUBSTITUTE(SUBSTITUTE(C20,"~","~~"),"*","~*"),"?","~?"),Field!$B$5:$B$124,0)),""))</f>
        <v/>
      </c>
      <c r="K20" s="177" t="str">
        <f>IF(OR(D20="",COUNTIF(Field!$B$5:$B$124,SUBSTITUTE(SUBSTITUTE(SUBSTITUTE(D20,"~","~~"),"*","~*"),"?","~?"))&lt;&gt;1),"",IF(ISNUMBER(INDEX(Field!$C$5:$C$124,MATCH(SUBSTITUTE(SUBSTITUTE(SUBSTITUTE(D20,"~","~~"),"*","~*"),"?","~?"),Field!$B$5:$B$124,0))),INDEX(Field!$C$5:$C$124,MATCH(SUBSTITUTE(SUBSTITUTE(SUBSTITUTE(D20,"~","~~"),"*","~*"),"?","~?"),Field!$B$5:$B$124,0)),""))</f>
        <v/>
      </c>
      <c r="L20" s="177" t="str">
        <f>IF(OR(E20="",COUNTIF(Field!$B$5:$B$124,SUBSTITUTE(SUBSTITUTE(SUBSTITUTE(E20,"~","~~"),"*","~*"),"?","~?"))&lt;&gt;1),"",IF(ISNUMBER(INDEX(Field!$C$5:$C$124,MATCH(SUBSTITUTE(SUBSTITUTE(SUBSTITUTE(E20,"~","~~"),"*","~*"),"?","~?"),Field!$B$5:$B$124,0))),INDEX(Field!$C$5:$C$124,MATCH(SUBSTITUTE(SUBSTITUTE(SUBSTITUTE(E20,"~","~~"),"*","~*"),"?","~?"),Field!$B$5:$B$124,0)),""))</f>
        <v/>
      </c>
      <c r="M20" s="177" t="str">
        <f>IF(OR(F20="",COUNTIF(Field!$B$5:$B$124,SUBSTITUTE(SUBSTITUTE(SUBSTITUTE(F20,"~","~~"),"*","~*"),"?","~?"))&lt;&gt;1),"",IF(ISNUMBER(INDEX(Field!$C$5:$C$124,MATCH(SUBSTITUTE(SUBSTITUTE(SUBSTITUTE(F20,"~","~~"),"*","~*"),"?","~?"),Field!$B$5:$B$124,0))),INDEX(Field!$C$5:$C$124,MATCH(SUBSTITUTE(SUBSTITUTE(SUBSTITUTE(F20,"~","~~"),"*","~*"),"?","~?"),Field!$B$5:$B$124,0)),""))</f>
        <v/>
      </c>
      <c r="N20" s="177" t="str">
        <f>IF(OR(G20="",COUNTIF(Field!$B$5:$B$124,SUBSTITUTE(SUBSTITUTE(SUBSTITUTE(G20,"~","~~"),"*","~*"),"?","~?"))&lt;&gt;1),"",IF(ISNUMBER(INDEX(Field!$C$5:$C$124,MATCH(SUBSTITUTE(SUBSTITUTE(SUBSTITUTE(G20,"~","~~"),"*","~*"),"?","~?"),Field!$B$5:$B$124,0))),INDEX(Field!$C$5:$C$124,MATCH(SUBSTITUTE(SUBSTITUTE(SUBSTITUTE(G20,"~","~~"),"*","~*"),"?","~?"),Field!$B$5:$B$124,0)),""))</f>
        <v/>
      </c>
      <c r="O20" s="178" t="str">
        <f>IF(OR(H20="",COUNTIF(Field!$B$5:$B$124,SUBSTITUTE(SUBSTITUTE(SUBSTITUTE(H20,"~","~~"),"*","~*"),"?","~?"))&lt;&gt;1),"",IF(ISNUMBER(INDEX(Field!$C$5:$C$124,MATCH(SUBSTITUTE(SUBSTITUTE(SUBSTITUTE(H20,"~","~~"),"*","~*"),"?","~?"),Field!$B$5:$B$124,0))),INDEX(Field!$C$5:$C$124,MATCH(SUBSTITUTE(SUBSTITUTE(SUBSTITUTE(H20,"~","~~"),"*","~*"),"?","~?"),Field!$B$5:$B$124,0)),""))</f>
        <v/>
      </c>
      <c r="P20" s="143" t="n">
        <f>COUNT(J20:O20)</f>
        <v>0</v>
      </c>
      <c r="Q20" s="144" t="str">
        <f>IF(R20&lt;&gt;"Ready","",SUM(J20:O20)-LARGE(J20:O20,1)-LARGE(J20:O20,2))</f>
        <v/>
      </c>
      <c r="R20" s="145" t="str">
        <f>IF(AND(B20="",COUNTA(C20:H20)=0,T20="",U20=""),"",IF(B20="","Missing entry name",IF(T20&lt;&gt;"Yes","Awaiting submission",IF(OR(AND(C20&lt;&gt;"",C20=D20),AND(C20&lt;&gt;"",C20=E20),AND(C20&lt;&gt;"",C20=F20),AND(C20&lt;&gt;"",C20=G20),AND(C20&lt;&gt;"",C20=H20),AND(D20&lt;&gt;"",D20=E20),AND(D20&lt;&gt;"",D20=F20),AND(D20&lt;&gt;"",D20=G20),AND(D20&lt;&gt;"",D20=H20),AND(E20&lt;&gt;"",E20=F20),AND(E20&lt;&gt;"",E20=G20),AND(E20&lt;&gt;"",E20=H20),AND(F20&lt;&gt;"",F20=G20),AND(F20&lt;&gt;"",F20=H20),AND(G20&lt;&gt;"",G20=H20)),"Duplicate pick",IF(COUNTBLANK(C20:H20)&gt;0,"Incomplete picks",IF(I20&lt;6,"Check field/tier",IF(P20&lt;6,"Incomplete scores","Ready")))))))</f>
        <v/>
      </c>
      <c r="S20" s="146" t="str">
        <f>IF(OR(R20&lt;&gt;"Ready",Q20=""),"",1+COUNTIFS($Q$7:$Q$31,"&lt;"&amp;Q20,$R$7:$R$31,"Ready"))</f>
        <v/>
      </c>
      <c r="T20" s="225"/>
      <c r="U20" s="225"/>
      <c r="V20" t="n">
        <f>IF(R20="",1000,IF(R20="Ready",S20,100))+ROW()/1000</f>
        <v>1000.02</v>
      </c>
    </row>
    <row r="21" ht="21" customHeight="1">
      <c r="A21" s="136" t="str">
        <v>Entry 15</v>
      </c>
      <c r="B21" s="219" t="str"/>
      <c r="C21" s="220" t="str"/>
      <c r="D21" s="220" t="str"/>
      <c r="E21" s="220" t="str"/>
      <c r="F21" s="220" t="str"/>
      <c r="G21" s="220" t="str"/>
      <c r="H21" s="221" t="str"/>
      <c r="I21" s="139" t="n">
        <f>IF(AND(C21&lt;&gt;"",COUNTIFS(Field!$A$5:$A$124,1,Field!$B$5:$B$124,SUBSTITUTE(SUBSTITUTE(SUBSTITUTE(C21,"~","~~"),"*","~*"),"?","~?"))=1,COUNTIF(Field!$B$5:$B$124,SUBSTITUTE(SUBSTITUTE(SUBSTITUTE(C21,"~","~~"),"*","~*"),"?","~?"))=1),1,0)+IF(AND(D21&lt;&gt;"",COUNTIFS(Field!$A$5:$A$124,2,Field!$B$5:$B$124,SUBSTITUTE(SUBSTITUTE(SUBSTITUTE(D21,"~","~~"),"*","~*"),"?","~?"))=1,COUNTIF(Field!$B$5:$B$124,SUBSTITUTE(SUBSTITUTE(SUBSTITUTE(D21,"~","~~"),"*","~*"),"?","~?"))=1),1,0)+IF(AND(E21&lt;&gt;"",COUNTIFS(Field!$A$5:$A$124,3,Field!$B$5:$B$124,SUBSTITUTE(SUBSTITUTE(SUBSTITUTE(E21,"~","~~"),"*","~*"),"?","~?"))=1,COUNTIF(Field!$B$5:$B$124,SUBSTITUTE(SUBSTITUTE(SUBSTITUTE(E21,"~","~~"),"*","~*"),"?","~?"))=1),1,0)+IF(AND(F21&lt;&gt;"",COUNTIFS(Field!$A$5:$A$124,4,Field!$B$5:$B$124,SUBSTITUTE(SUBSTITUTE(SUBSTITUTE(F21,"~","~~"),"*","~*"),"?","~?"))=1,COUNTIF(Field!$B$5:$B$124,SUBSTITUTE(SUBSTITUTE(SUBSTITUTE(F21,"~","~~"),"*","~*"),"?","~?"))=1),1,0)+IF(AND(G21&lt;&gt;"",COUNTIFS(Field!$A$5:$A$124,5,Field!$B$5:$B$124,SUBSTITUTE(SUBSTITUTE(SUBSTITUTE(G21,"~","~~"),"*","~*"),"?","~?"))=1,COUNTIF(Field!$B$5:$B$124,SUBSTITUTE(SUBSTITUTE(SUBSTITUTE(G21,"~","~~"),"*","~*"),"?","~?"))=1),1,0)+IF(AND(H21&lt;&gt;"",COUNTIFS(Field!$A$5:$A$124,6,Field!$B$5:$B$124,SUBSTITUTE(SUBSTITUTE(SUBSTITUTE(H21,"~","~~"),"*","~*"),"?","~?"))=1,COUNTIF(Field!$B$5:$B$124,SUBSTITUTE(SUBSTITUTE(SUBSTITUTE(H21,"~","~~"),"*","~*"),"?","~?"))=1),1,0)</f>
        <v>0</v>
      </c>
      <c r="J21" s="176" t="str">
        <f>IF(OR(C21="",COUNTIF(Field!$B$5:$B$124,SUBSTITUTE(SUBSTITUTE(SUBSTITUTE(C21,"~","~~"),"*","~*"),"?","~?"))&lt;&gt;1),"",IF(ISNUMBER(INDEX(Field!$C$5:$C$124,MATCH(SUBSTITUTE(SUBSTITUTE(SUBSTITUTE(C21,"~","~~"),"*","~*"),"?","~?"),Field!$B$5:$B$124,0))),INDEX(Field!$C$5:$C$124,MATCH(SUBSTITUTE(SUBSTITUTE(SUBSTITUTE(C21,"~","~~"),"*","~*"),"?","~?"),Field!$B$5:$B$124,0)),""))</f>
        <v/>
      </c>
      <c r="K21" s="177" t="str">
        <f>IF(OR(D21="",COUNTIF(Field!$B$5:$B$124,SUBSTITUTE(SUBSTITUTE(SUBSTITUTE(D21,"~","~~"),"*","~*"),"?","~?"))&lt;&gt;1),"",IF(ISNUMBER(INDEX(Field!$C$5:$C$124,MATCH(SUBSTITUTE(SUBSTITUTE(SUBSTITUTE(D21,"~","~~"),"*","~*"),"?","~?"),Field!$B$5:$B$124,0))),INDEX(Field!$C$5:$C$124,MATCH(SUBSTITUTE(SUBSTITUTE(SUBSTITUTE(D21,"~","~~"),"*","~*"),"?","~?"),Field!$B$5:$B$124,0)),""))</f>
        <v/>
      </c>
      <c r="L21" s="177" t="str">
        <f>IF(OR(E21="",COUNTIF(Field!$B$5:$B$124,SUBSTITUTE(SUBSTITUTE(SUBSTITUTE(E21,"~","~~"),"*","~*"),"?","~?"))&lt;&gt;1),"",IF(ISNUMBER(INDEX(Field!$C$5:$C$124,MATCH(SUBSTITUTE(SUBSTITUTE(SUBSTITUTE(E21,"~","~~"),"*","~*"),"?","~?"),Field!$B$5:$B$124,0))),INDEX(Field!$C$5:$C$124,MATCH(SUBSTITUTE(SUBSTITUTE(SUBSTITUTE(E21,"~","~~"),"*","~*"),"?","~?"),Field!$B$5:$B$124,0)),""))</f>
        <v/>
      </c>
      <c r="M21" s="177" t="str">
        <f>IF(OR(F21="",COUNTIF(Field!$B$5:$B$124,SUBSTITUTE(SUBSTITUTE(SUBSTITUTE(F21,"~","~~"),"*","~*"),"?","~?"))&lt;&gt;1),"",IF(ISNUMBER(INDEX(Field!$C$5:$C$124,MATCH(SUBSTITUTE(SUBSTITUTE(SUBSTITUTE(F21,"~","~~"),"*","~*"),"?","~?"),Field!$B$5:$B$124,0))),INDEX(Field!$C$5:$C$124,MATCH(SUBSTITUTE(SUBSTITUTE(SUBSTITUTE(F21,"~","~~"),"*","~*"),"?","~?"),Field!$B$5:$B$124,0)),""))</f>
        <v/>
      </c>
      <c r="N21" s="177" t="str">
        <f>IF(OR(G21="",COUNTIF(Field!$B$5:$B$124,SUBSTITUTE(SUBSTITUTE(SUBSTITUTE(G21,"~","~~"),"*","~*"),"?","~?"))&lt;&gt;1),"",IF(ISNUMBER(INDEX(Field!$C$5:$C$124,MATCH(SUBSTITUTE(SUBSTITUTE(SUBSTITUTE(G21,"~","~~"),"*","~*"),"?","~?"),Field!$B$5:$B$124,0))),INDEX(Field!$C$5:$C$124,MATCH(SUBSTITUTE(SUBSTITUTE(SUBSTITUTE(G21,"~","~~"),"*","~*"),"?","~?"),Field!$B$5:$B$124,0)),""))</f>
        <v/>
      </c>
      <c r="O21" s="178" t="str">
        <f>IF(OR(H21="",COUNTIF(Field!$B$5:$B$124,SUBSTITUTE(SUBSTITUTE(SUBSTITUTE(H21,"~","~~"),"*","~*"),"?","~?"))&lt;&gt;1),"",IF(ISNUMBER(INDEX(Field!$C$5:$C$124,MATCH(SUBSTITUTE(SUBSTITUTE(SUBSTITUTE(H21,"~","~~"),"*","~*"),"?","~?"),Field!$B$5:$B$124,0))),INDEX(Field!$C$5:$C$124,MATCH(SUBSTITUTE(SUBSTITUTE(SUBSTITUTE(H21,"~","~~"),"*","~*"),"?","~?"),Field!$B$5:$B$124,0)),""))</f>
        <v/>
      </c>
      <c r="P21" s="143" t="n">
        <f>COUNT(J21:O21)</f>
        <v>0</v>
      </c>
      <c r="Q21" s="144" t="str">
        <f>IF(R21&lt;&gt;"Ready","",SUM(J21:O21)-LARGE(J21:O21,1)-LARGE(J21:O21,2))</f>
        <v/>
      </c>
      <c r="R21" s="145" t="str">
        <f>IF(AND(B21="",COUNTA(C21:H21)=0,T21="",U21=""),"",IF(B21="","Missing entry name",IF(T21&lt;&gt;"Yes","Awaiting submission",IF(OR(AND(C21&lt;&gt;"",C21=D21),AND(C21&lt;&gt;"",C21=E21),AND(C21&lt;&gt;"",C21=F21),AND(C21&lt;&gt;"",C21=G21),AND(C21&lt;&gt;"",C21=H21),AND(D21&lt;&gt;"",D21=E21),AND(D21&lt;&gt;"",D21=F21),AND(D21&lt;&gt;"",D21=G21),AND(D21&lt;&gt;"",D21=H21),AND(E21&lt;&gt;"",E21=F21),AND(E21&lt;&gt;"",E21=G21),AND(E21&lt;&gt;"",E21=H21),AND(F21&lt;&gt;"",F21=G21),AND(F21&lt;&gt;"",F21=H21),AND(G21&lt;&gt;"",G21=H21)),"Duplicate pick",IF(COUNTBLANK(C21:H21)&gt;0,"Incomplete picks",IF(I21&lt;6,"Check field/tier",IF(P21&lt;6,"Incomplete scores","Ready")))))))</f>
        <v/>
      </c>
      <c r="S21" s="146" t="str">
        <f>IF(OR(R21&lt;&gt;"Ready",Q21=""),"",1+COUNTIFS($Q$7:$Q$31,"&lt;"&amp;Q21,$R$7:$R$31,"Ready"))</f>
        <v/>
      </c>
      <c r="T21" s="225"/>
      <c r="U21" s="225"/>
      <c r="V21" t="n">
        <f>IF(R21="",1000,IF(R21="Ready",S21,100))+ROW()/1000</f>
        <v>1000.021</v>
      </c>
    </row>
    <row r="22" ht="21" customHeight="1">
      <c r="A22" s="136" t="str">
        <v>Entry 16</v>
      </c>
      <c r="B22" s="219" t="str"/>
      <c r="C22" s="220" t="str"/>
      <c r="D22" s="220" t="str"/>
      <c r="E22" s="220" t="str"/>
      <c r="F22" s="220" t="str"/>
      <c r="G22" s="220" t="str"/>
      <c r="H22" s="221" t="str"/>
      <c r="I22" s="139" t="n">
        <f>IF(AND(C22&lt;&gt;"",COUNTIFS(Field!$A$5:$A$124,1,Field!$B$5:$B$124,SUBSTITUTE(SUBSTITUTE(SUBSTITUTE(C22,"~","~~"),"*","~*"),"?","~?"))=1,COUNTIF(Field!$B$5:$B$124,SUBSTITUTE(SUBSTITUTE(SUBSTITUTE(C22,"~","~~"),"*","~*"),"?","~?"))=1),1,0)+IF(AND(D22&lt;&gt;"",COUNTIFS(Field!$A$5:$A$124,2,Field!$B$5:$B$124,SUBSTITUTE(SUBSTITUTE(SUBSTITUTE(D22,"~","~~"),"*","~*"),"?","~?"))=1,COUNTIF(Field!$B$5:$B$124,SUBSTITUTE(SUBSTITUTE(SUBSTITUTE(D22,"~","~~"),"*","~*"),"?","~?"))=1),1,0)+IF(AND(E22&lt;&gt;"",COUNTIFS(Field!$A$5:$A$124,3,Field!$B$5:$B$124,SUBSTITUTE(SUBSTITUTE(SUBSTITUTE(E22,"~","~~"),"*","~*"),"?","~?"))=1,COUNTIF(Field!$B$5:$B$124,SUBSTITUTE(SUBSTITUTE(SUBSTITUTE(E22,"~","~~"),"*","~*"),"?","~?"))=1),1,0)+IF(AND(F22&lt;&gt;"",COUNTIFS(Field!$A$5:$A$124,4,Field!$B$5:$B$124,SUBSTITUTE(SUBSTITUTE(SUBSTITUTE(F22,"~","~~"),"*","~*"),"?","~?"))=1,COUNTIF(Field!$B$5:$B$124,SUBSTITUTE(SUBSTITUTE(SUBSTITUTE(F22,"~","~~"),"*","~*"),"?","~?"))=1),1,0)+IF(AND(G22&lt;&gt;"",COUNTIFS(Field!$A$5:$A$124,5,Field!$B$5:$B$124,SUBSTITUTE(SUBSTITUTE(SUBSTITUTE(G22,"~","~~"),"*","~*"),"?","~?"))=1,COUNTIF(Field!$B$5:$B$124,SUBSTITUTE(SUBSTITUTE(SUBSTITUTE(G22,"~","~~"),"*","~*"),"?","~?"))=1),1,0)+IF(AND(H22&lt;&gt;"",COUNTIFS(Field!$A$5:$A$124,6,Field!$B$5:$B$124,SUBSTITUTE(SUBSTITUTE(SUBSTITUTE(H22,"~","~~"),"*","~*"),"?","~?"))=1,COUNTIF(Field!$B$5:$B$124,SUBSTITUTE(SUBSTITUTE(SUBSTITUTE(H22,"~","~~"),"*","~*"),"?","~?"))=1),1,0)</f>
        <v>0</v>
      </c>
      <c r="J22" s="176" t="str">
        <f>IF(OR(C22="",COUNTIF(Field!$B$5:$B$124,SUBSTITUTE(SUBSTITUTE(SUBSTITUTE(C22,"~","~~"),"*","~*"),"?","~?"))&lt;&gt;1),"",IF(ISNUMBER(INDEX(Field!$C$5:$C$124,MATCH(SUBSTITUTE(SUBSTITUTE(SUBSTITUTE(C22,"~","~~"),"*","~*"),"?","~?"),Field!$B$5:$B$124,0))),INDEX(Field!$C$5:$C$124,MATCH(SUBSTITUTE(SUBSTITUTE(SUBSTITUTE(C22,"~","~~"),"*","~*"),"?","~?"),Field!$B$5:$B$124,0)),""))</f>
        <v/>
      </c>
      <c r="K22" s="177" t="str">
        <f>IF(OR(D22="",COUNTIF(Field!$B$5:$B$124,SUBSTITUTE(SUBSTITUTE(SUBSTITUTE(D22,"~","~~"),"*","~*"),"?","~?"))&lt;&gt;1),"",IF(ISNUMBER(INDEX(Field!$C$5:$C$124,MATCH(SUBSTITUTE(SUBSTITUTE(SUBSTITUTE(D22,"~","~~"),"*","~*"),"?","~?"),Field!$B$5:$B$124,0))),INDEX(Field!$C$5:$C$124,MATCH(SUBSTITUTE(SUBSTITUTE(SUBSTITUTE(D22,"~","~~"),"*","~*"),"?","~?"),Field!$B$5:$B$124,0)),""))</f>
        <v/>
      </c>
      <c r="L22" s="177" t="str">
        <f>IF(OR(E22="",COUNTIF(Field!$B$5:$B$124,SUBSTITUTE(SUBSTITUTE(SUBSTITUTE(E22,"~","~~"),"*","~*"),"?","~?"))&lt;&gt;1),"",IF(ISNUMBER(INDEX(Field!$C$5:$C$124,MATCH(SUBSTITUTE(SUBSTITUTE(SUBSTITUTE(E22,"~","~~"),"*","~*"),"?","~?"),Field!$B$5:$B$124,0))),INDEX(Field!$C$5:$C$124,MATCH(SUBSTITUTE(SUBSTITUTE(SUBSTITUTE(E22,"~","~~"),"*","~*"),"?","~?"),Field!$B$5:$B$124,0)),""))</f>
        <v/>
      </c>
      <c r="M22" s="177" t="str">
        <f>IF(OR(F22="",COUNTIF(Field!$B$5:$B$124,SUBSTITUTE(SUBSTITUTE(SUBSTITUTE(F22,"~","~~"),"*","~*"),"?","~?"))&lt;&gt;1),"",IF(ISNUMBER(INDEX(Field!$C$5:$C$124,MATCH(SUBSTITUTE(SUBSTITUTE(SUBSTITUTE(F22,"~","~~"),"*","~*"),"?","~?"),Field!$B$5:$B$124,0))),INDEX(Field!$C$5:$C$124,MATCH(SUBSTITUTE(SUBSTITUTE(SUBSTITUTE(F22,"~","~~"),"*","~*"),"?","~?"),Field!$B$5:$B$124,0)),""))</f>
        <v/>
      </c>
      <c r="N22" s="177" t="str">
        <f>IF(OR(G22="",COUNTIF(Field!$B$5:$B$124,SUBSTITUTE(SUBSTITUTE(SUBSTITUTE(G22,"~","~~"),"*","~*"),"?","~?"))&lt;&gt;1),"",IF(ISNUMBER(INDEX(Field!$C$5:$C$124,MATCH(SUBSTITUTE(SUBSTITUTE(SUBSTITUTE(G22,"~","~~"),"*","~*"),"?","~?"),Field!$B$5:$B$124,0))),INDEX(Field!$C$5:$C$124,MATCH(SUBSTITUTE(SUBSTITUTE(SUBSTITUTE(G22,"~","~~"),"*","~*"),"?","~?"),Field!$B$5:$B$124,0)),""))</f>
        <v/>
      </c>
      <c r="O22" s="178" t="str">
        <f>IF(OR(H22="",COUNTIF(Field!$B$5:$B$124,SUBSTITUTE(SUBSTITUTE(SUBSTITUTE(H22,"~","~~"),"*","~*"),"?","~?"))&lt;&gt;1),"",IF(ISNUMBER(INDEX(Field!$C$5:$C$124,MATCH(SUBSTITUTE(SUBSTITUTE(SUBSTITUTE(H22,"~","~~"),"*","~*"),"?","~?"),Field!$B$5:$B$124,0))),INDEX(Field!$C$5:$C$124,MATCH(SUBSTITUTE(SUBSTITUTE(SUBSTITUTE(H22,"~","~~"),"*","~*"),"?","~?"),Field!$B$5:$B$124,0)),""))</f>
        <v/>
      </c>
      <c r="P22" s="143" t="n">
        <f>COUNT(J22:O22)</f>
        <v>0</v>
      </c>
      <c r="Q22" s="144" t="str">
        <f>IF(R22&lt;&gt;"Ready","",SUM(J22:O22)-LARGE(J22:O22,1)-LARGE(J22:O22,2))</f>
        <v/>
      </c>
      <c r="R22" s="145" t="str">
        <f>IF(AND(B22="",COUNTA(C22:H22)=0,T22="",U22=""),"",IF(B22="","Missing entry name",IF(T22&lt;&gt;"Yes","Awaiting submission",IF(OR(AND(C22&lt;&gt;"",C22=D22),AND(C22&lt;&gt;"",C22=E22),AND(C22&lt;&gt;"",C22=F22),AND(C22&lt;&gt;"",C22=G22),AND(C22&lt;&gt;"",C22=H22),AND(D22&lt;&gt;"",D22=E22),AND(D22&lt;&gt;"",D22=F22),AND(D22&lt;&gt;"",D22=G22),AND(D22&lt;&gt;"",D22=H22),AND(E22&lt;&gt;"",E22=F22),AND(E22&lt;&gt;"",E22=G22),AND(E22&lt;&gt;"",E22=H22),AND(F22&lt;&gt;"",F22=G22),AND(F22&lt;&gt;"",F22=H22),AND(G22&lt;&gt;"",G22=H22)),"Duplicate pick",IF(COUNTBLANK(C22:H22)&gt;0,"Incomplete picks",IF(I22&lt;6,"Check field/tier",IF(P22&lt;6,"Incomplete scores","Ready")))))))</f>
        <v/>
      </c>
      <c r="S22" s="146" t="str">
        <f>IF(OR(R22&lt;&gt;"Ready",Q22=""),"",1+COUNTIFS($Q$7:$Q$31,"&lt;"&amp;Q22,$R$7:$R$31,"Ready"))</f>
        <v/>
      </c>
      <c r="T22" s="225"/>
      <c r="U22" s="225"/>
      <c r="V22" t="n">
        <f>IF(R22="",1000,IF(R22="Ready",S22,100))+ROW()/1000</f>
        <v>1000.022</v>
      </c>
    </row>
    <row r="23" ht="21" customHeight="1">
      <c r="A23" s="136" t="str">
        <v>Entry 17</v>
      </c>
      <c r="B23" s="219" t="str"/>
      <c r="C23" s="220" t="str"/>
      <c r="D23" s="220" t="str"/>
      <c r="E23" s="220" t="str"/>
      <c r="F23" s="220" t="str"/>
      <c r="G23" s="220" t="str"/>
      <c r="H23" s="221" t="str"/>
      <c r="I23" s="139" t="n">
        <f>IF(AND(C23&lt;&gt;"",COUNTIFS(Field!$A$5:$A$124,1,Field!$B$5:$B$124,SUBSTITUTE(SUBSTITUTE(SUBSTITUTE(C23,"~","~~"),"*","~*"),"?","~?"))=1,COUNTIF(Field!$B$5:$B$124,SUBSTITUTE(SUBSTITUTE(SUBSTITUTE(C23,"~","~~"),"*","~*"),"?","~?"))=1),1,0)+IF(AND(D23&lt;&gt;"",COUNTIFS(Field!$A$5:$A$124,2,Field!$B$5:$B$124,SUBSTITUTE(SUBSTITUTE(SUBSTITUTE(D23,"~","~~"),"*","~*"),"?","~?"))=1,COUNTIF(Field!$B$5:$B$124,SUBSTITUTE(SUBSTITUTE(SUBSTITUTE(D23,"~","~~"),"*","~*"),"?","~?"))=1),1,0)+IF(AND(E23&lt;&gt;"",COUNTIFS(Field!$A$5:$A$124,3,Field!$B$5:$B$124,SUBSTITUTE(SUBSTITUTE(SUBSTITUTE(E23,"~","~~"),"*","~*"),"?","~?"))=1,COUNTIF(Field!$B$5:$B$124,SUBSTITUTE(SUBSTITUTE(SUBSTITUTE(E23,"~","~~"),"*","~*"),"?","~?"))=1),1,0)+IF(AND(F23&lt;&gt;"",COUNTIFS(Field!$A$5:$A$124,4,Field!$B$5:$B$124,SUBSTITUTE(SUBSTITUTE(SUBSTITUTE(F23,"~","~~"),"*","~*"),"?","~?"))=1,COUNTIF(Field!$B$5:$B$124,SUBSTITUTE(SUBSTITUTE(SUBSTITUTE(F23,"~","~~"),"*","~*"),"?","~?"))=1),1,0)+IF(AND(G23&lt;&gt;"",COUNTIFS(Field!$A$5:$A$124,5,Field!$B$5:$B$124,SUBSTITUTE(SUBSTITUTE(SUBSTITUTE(G23,"~","~~"),"*","~*"),"?","~?"))=1,COUNTIF(Field!$B$5:$B$124,SUBSTITUTE(SUBSTITUTE(SUBSTITUTE(G23,"~","~~"),"*","~*"),"?","~?"))=1),1,0)+IF(AND(H23&lt;&gt;"",COUNTIFS(Field!$A$5:$A$124,6,Field!$B$5:$B$124,SUBSTITUTE(SUBSTITUTE(SUBSTITUTE(H23,"~","~~"),"*","~*"),"?","~?"))=1,COUNTIF(Field!$B$5:$B$124,SUBSTITUTE(SUBSTITUTE(SUBSTITUTE(H23,"~","~~"),"*","~*"),"?","~?"))=1),1,0)</f>
        <v>0</v>
      </c>
      <c r="J23" s="176" t="str">
        <f>IF(OR(C23="",COUNTIF(Field!$B$5:$B$124,SUBSTITUTE(SUBSTITUTE(SUBSTITUTE(C23,"~","~~"),"*","~*"),"?","~?"))&lt;&gt;1),"",IF(ISNUMBER(INDEX(Field!$C$5:$C$124,MATCH(SUBSTITUTE(SUBSTITUTE(SUBSTITUTE(C23,"~","~~"),"*","~*"),"?","~?"),Field!$B$5:$B$124,0))),INDEX(Field!$C$5:$C$124,MATCH(SUBSTITUTE(SUBSTITUTE(SUBSTITUTE(C23,"~","~~"),"*","~*"),"?","~?"),Field!$B$5:$B$124,0)),""))</f>
        <v/>
      </c>
      <c r="K23" s="177" t="str">
        <f>IF(OR(D23="",COUNTIF(Field!$B$5:$B$124,SUBSTITUTE(SUBSTITUTE(SUBSTITUTE(D23,"~","~~"),"*","~*"),"?","~?"))&lt;&gt;1),"",IF(ISNUMBER(INDEX(Field!$C$5:$C$124,MATCH(SUBSTITUTE(SUBSTITUTE(SUBSTITUTE(D23,"~","~~"),"*","~*"),"?","~?"),Field!$B$5:$B$124,0))),INDEX(Field!$C$5:$C$124,MATCH(SUBSTITUTE(SUBSTITUTE(SUBSTITUTE(D23,"~","~~"),"*","~*"),"?","~?"),Field!$B$5:$B$124,0)),""))</f>
        <v/>
      </c>
      <c r="L23" s="177" t="str">
        <f>IF(OR(E23="",COUNTIF(Field!$B$5:$B$124,SUBSTITUTE(SUBSTITUTE(SUBSTITUTE(E23,"~","~~"),"*","~*"),"?","~?"))&lt;&gt;1),"",IF(ISNUMBER(INDEX(Field!$C$5:$C$124,MATCH(SUBSTITUTE(SUBSTITUTE(SUBSTITUTE(E23,"~","~~"),"*","~*"),"?","~?"),Field!$B$5:$B$124,0))),INDEX(Field!$C$5:$C$124,MATCH(SUBSTITUTE(SUBSTITUTE(SUBSTITUTE(E23,"~","~~"),"*","~*"),"?","~?"),Field!$B$5:$B$124,0)),""))</f>
        <v/>
      </c>
      <c r="M23" s="177" t="str">
        <f>IF(OR(F23="",COUNTIF(Field!$B$5:$B$124,SUBSTITUTE(SUBSTITUTE(SUBSTITUTE(F23,"~","~~"),"*","~*"),"?","~?"))&lt;&gt;1),"",IF(ISNUMBER(INDEX(Field!$C$5:$C$124,MATCH(SUBSTITUTE(SUBSTITUTE(SUBSTITUTE(F23,"~","~~"),"*","~*"),"?","~?"),Field!$B$5:$B$124,0))),INDEX(Field!$C$5:$C$124,MATCH(SUBSTITUTE(SUBSTITUTE(SUBSTITUTE(F23,"~","~~"),"*","~*"),"?","~?"),Field!$B$5:$B$124,0)),""))</f>
        <v/>
      </c>
      <c r="N23" s="177" t="str">
        <f>IF(OR(G23="",COUNTIF(Field!$B$5:$B$124,SUBSTITUTE(SUBSTITUTE(SUBSTITUTE(G23,"~","~~"),"*","~*"),"?","~?"))&lt;&gt;1),"",IF(ISNUMBER(INDEX(Field!$C$5:$C$124,MATCH(SUBSTITUTE(SUBSTITUTE(SUBSTITUTE(G23,"~","~~"),"*","~*"),"?","~?"),Field!$B$5:$B$124,0))),INDEX(Field!$C$5:$C$124,MATCH(SUBSTITUTE(SUBSTITUTE(SUBSTITUTE(G23,"~","~~"),"*","~*"),"?","~?"),Field!$B$5:$B$124,0)),""))</f>
        <v/>
      </c>
      <c r="O23" s="178" t="str">
        <f>IF(OR(H23="",COUNTIF(Field!$B$5:$B$124,SUBSTITUTE(SUBSTITUTE(SUBSTITUTE(H23,"~","~~"),"*","~*"),"?","~?"))&lt;&gt;1),"",IF(ISNUMBER(INDEX(Field!$C$5:$C$124,MATCH(SUBSTITUTE(SUBSTITUTE(SUBSTITUTE(H23,"~","~~"),"*","~*"),"?","~?"),Field!$B$5:$B$124,0))),INDEX(Field!$C$5:$C$124,MATCH(SUBSTITUTE(SUBSTITUTE(SUBSTITUTE(H23,"~","~~"),"*","~*"),"?","~?"),Field!$B$5:$B$124,0)),""))</f>
        <v/>
      </c>
      <c r="P23" s="143" t="n">
        <f>COUNT(J23:O23)</f>
        <v>0</v>
      </c>
      <c r="Q23" s="144" t="str">
        <f>IF(R23&lt;&gt;"Ready","",SUM(J23:O23)-LARGE(J23:O23,1)-LARGE(J23:O23,2))</f>
        <v/>
      </c>
      <c r="R23" s="145" t="str">
        <f>IF(AND(B23="",COUNTA(C23:H23)=0,T23="",U23=""),"",IF(B23="","Missing entry name",IF(T23&lt;&gt;"Yes","Awaiting submission",IF(OR(AND(C23&lt;&gt;"",C23=D23),AND(C23&lt;&gt;"",C23=E23),AND(C23&lt;&gt;"",C23=F23),AND(C23&lt;&gt;"",C23=G23),AND(C23&lt;&gt;"",C23=H23),AND(D23&lt;&gt;"",D23=E23),AND(D23&lt;&gt;"",D23=F23),AND(D23&lt;&gt;"",D23=G23),AND(D23&lt;&gt;"",D23=H23),AND(E23&lt;&gt;"",E23=F23),AND(E23&lt;&gt;"",E23=G23),AND(E23&lt;&gt;"",E23=H23),AND(F23&lt;&gt;"",F23=G23),AND(F23&lt;&gt;"",F23=H23),AND(G23&lt;&gt;"",G23=H23)),"Duplicate pick",IF(COUNTBLANK(C23:H23)&gt;0,"Incomplete picks",IF(I23&lt;6,"Check field/tier",IF(P23&lt;6,"Incomplete scores","Ready")))))))</f>
        <v/>
      </c>
      <c r="S23" s="146" t="str">
        <f>IF(OR(R23&lt;&gt;"Ready",Q23=""),"",1+COUNTIFS($Q$7:$Q$31,"&lt;"&amp;Q23,$R$7:$R$31,"Ready"))</f>
        <v/>
      </c>
      <c r="T23" s="225"/>
      <c r="U23" s="225"/>
      <c r="V23" t="n">
        <f>IF(R23="",1000,IF(R23="Ready",S23,100))+ROW()/1000</f>
        <v>1000.023</v>
      </c>
    </row>
    <row r="24" ht="21" customHeight="1">
      <c r="A24" s="136" t="str">
        <v>Entry 18</v>
      </c>
      <c r="B24" s="219" t="str"/>
      <c r="C24" s="220" t="str"/>
      <c r="D24" s="220" t="str"/>
      <c r="E24" s="220" t="str"/>
      <c r="F24" s="220" t="str"/>
      <c r="G24" s="220" t="str"/>
      <c r="H24" s="221" t="str"/>
      <c r="I24" s="139" t="n">
        <f>IF(AND(C24&lt;&gt;"",COUNTIFS(Field!$A$5:$A$124,1,Field!$B$5:$B$124,SUBSTITUTE(SUBSTITUTE(SUBSTITUTE(C24,"~","~~"),"*","~*"),"?","~?"))=1,COUNTIF(Field!$B$5:$B$124,SUBSTITUTE(SUBSTITUTE(SUBSTITUTE(C24,"~","~~"),"*","~*"),"?","~?"))=1),1,0)+IF(AND(D24&lt;&gt;"",COUNTIFS(Field!$A$5:$A$124,2,Field!$B$5:$B$124,SUBSTITUTE(SUBSTITUTE(SUBSTITUTE(D24,"~","~~"),"*","~*"),"?","~?"))=1,COUNTIF(Field!$B$5:$B$124,SUBSTITUTE(SUBSTITUTE(SUBSTITUTE(D24,"~","~~"),"*","~*"),"?","~?"))=1),1,0)+IF(AND(E24&lt;&gt;"",COUNTIFS(Field!$A$5:$A$124,3,Field!$B$5:$B$124,SUBSTITUTE(SUBSTITUTE(SUBSTITUTE(E24,"~","~~"),"*","~*"),"?","~?"))=1,COUNTIF(Field!$B$5:$B$124,SUBSTITUTE(SUBSTITUTE(SUBSTITUTE(E24,"~","~~"),"*","~*"),"?","~?"))=1),1,0)+IF(AND(F24&lt;&gt;"",COUNTIFS(Field!$A$5:$A$124,4,Field!$B$5:$B$124,SUBSTITUTE(SUBSTITUTE(SUBSTITUTE(F24,"~","~~"),"*","~*"),"?","~?"))=1,COUNTIF(Field!$B$5:$B$124,SUBSTITUTE(SUBSTITUTE(SUBSTITUTE(F24,"~","~~"),"*","~*"),"?","~?"))=1),1,0)+IF(AND(G24&lt;&gt;"",COUNTIFS(Field!$A$5:$A$124,5,Field!$B$5:$B$124,SUBSTITUTE(SUBSTITUTE(SUBSTITUTE(G24,"~","~~"),"*","~*"),"?","~?"))=1,COUNTIF(Field!$B$5:$B$124,SUBSTITUTE(SUBSTITUTE(SUBSTITUTE(G24,"~","~~"),"*","~*"),"?","~?"))=1),1,0)+IF(AND(H24&lt;&gt;"",COUNTIFS(Field!$A$5:$A$124,6,Field!$B$5:$B$124,SUBSTITUTE(SUBSTITUTE(SUBSTITUTE(H24,"~","~~"),"*","~*"),"?","~?"))=1,COUNTIF(Field!$B$5:$B$124,SUBSTITUTE(SUBSTITUTE(SUBSTITUTE(H24,"~","~~"),"*","~*"),"?","~?"))=1),1,0)</f>
        <v>0</v>
      </c>
      <c r="J24" s="176" t="str">
        <f>IF(OR(C24="",COUNTIF(Field!$B$5:$B$124,SUBSTITUTE(SUBSTITUTE(SUBSTITUTE(C24,"~","~~"),"*","~*"),"?","~?"))&lt;&gt;1),"",IF(ISNUMBER(INDEX(Field!$C$5:$C$124,MATCH(SUBSTITUTE(SUBSTITUTE(SUBSTITUTE(C24,"~","~~"),"*","~*"),"?","~?"),Field!$B$5:$B$124,0))),INDEX(Field!$C$5:$C$124,MATCH(SUBSTITUTE(SUBSTITUTE(SUBSTITUTE(C24,"~","~~"),"*","~*"),"?","~?"),Field!$B$5:$B$124,0)),""))</f>
        <v/>
      </c>
      <c r="K24" s="177" t="str">
        <f>IF(OR(D24="",COUNTIF(Field!$B$5:$B$124,SUBSTITUTE(SUBSTITUTE(SUBSTITUTE(D24,"~","~~"),"*","~*"),"?","~?"))&lt;&gt;1),"",IF(ISNUMBER(INDEX(Field!$C$5:$C$124,MATCH(SUBSTITUTE(SUBSTITUTE(SUBSTITUTE(D24,"~","~~"),"*","~*"),"?","~?"),Field!$B$5:$B$124,0))),INDEX(Field!$C$5:$C$124,MATCH(SUBSTITUTE(SUBSTITUTE(SUBSTITUTE(D24,"~","~~"),"*","~*"),"?","~?"),Field!$B$5:$B$124,0)),""))</f>
        <v/>
      </c>
      <c r="L24" s="177" t="str">
        <f>IF(OR(E24="",COUNTIF(Field!$B$5:$B$124,SUBSTITUTE(SUBSTITUTE(SUBSTITUTE(E24,"~","~~"),"*","~*"),"?","~?"))&lt;&gt;1),"",IF(ISNUMBER(INDEX(Field!$C$5:$C$124,MATCH(SUBSTITUTE(SUBSTITUTE(SUBSTITUTE(E24,"~","~~"),"*","~*"),"?","~?"),Field!$B$5:$B$124,0))),INDEX(Field!$C$5:$C$124,MATCH(SUBSTITUTE(SUBSTITUTE(SUBSTITUTE(E24,"~","~~"),"*","~*"),"?","~?"),Field!$B$5:$B$124,0)),""))</f>
        <v/>
      </c>
      <c r="M24" s="177" t="str">
        <f>IF(OR(F24="",COUNTIF(Field!$B$5:$B$124,SUBSTITUTE(SUBSTITUTE(SUBSTITUTE(F24,"~","~~"),"*","~*"),"?","~?"))&lt;&gt;1),"",IF(ISNUMBER(INDEX(Field!$C$5:$C$124,MATCH(SUBSTITUTE(SUBSTITUTE(SUBSTITUTE(F24,"~","~~"),"*","~*"),"?","~?"),Field!$B$5:$B$124,0))),INDEX(Field!$C$5:$C$124,MATCH(SUBSTITUTE(SUBSTITUTE(SUBSTITUTE(F24,"~","~~"),"*","~*"),"?","~?"),Field!$B$5:$B$124,0)),""))</f>
        <v/>
      </c>
      <c r="N24" s="177" t="str">
        <f>IF(OR(G24="",COUNTIF(Field!$B$5:$B$124,SUBSTITUTE(SUBSTITUTE(SUBSTITUTE(G24,"~","~~"),"*","~*"),"?","~?"))&lt;&gt;1),"",IF(ISNUMBER(INDEX(Field!$C$5:$C$124,MATCH(SUBSTITUTE(SUBSTITUTE(SUBSTITUTE(G24,"~","~~"),"*","~*"),"?","~?"),Field!$B$5:$B$124,0))),INDEX(Field!$C$5:$C$124,MATCH(SUBSTITUTE(SUBSTITUTE(SUBSTITUTE(G24,"~","~~"),"*","~*"),"?","~?"),Field!$B$5:$B$124,0)),""))</f>
        <v/>
      </c>
      <c r="O24" s="178" t="str">
        <f>IF(OR(H24="",COUNTIF(Field!$B$5:$B$124,SUBSTITUTE(SUBSTITUTE(SUBSTITUTE(H24,"~","~~"),"*","~*"),"?","~?"))&lt;&gt;1),"",IF(ISNUMBER(INDEX(Field!$C$5:$C$124,MATCH(SUBSTITUTE(SUBSTITUTE(SUBSTITUTE(H24,"~","~~"),"*","~*"),"?","~?"),Field!$B$5:$B$124,0))),INDEX(Field!$C$5:$C$124,MATCH(SUBSTITUTE(SUBSTITUTE(SUBSTITUTE(H24,"~","~~"),"*","~*"),"?","~?"),Field!$B$5:$B$124,0)),""))</f>
        <v/>
      </c>
      <c r="P24" s="143" t="n">
        <f>COUNT(J24:O24)</f>
        <v>0</v>
      </c>
      <c r="Q24" s="144" t="str">
        <f>IF(R24&lt;&gt;"Ready","",SUM(J24:O24)-LARGE(J24:O24,1)-LARGE(J24:O24,2))</f>
        <v/>
      </c>
      <c r="R24" s="145" t="str">
        <f>IF(AND(B24="",COUNTA(C24:H24)=0,T24="",U24=""),"",IF(B24="","Missing entry name",IF(T24&lt;&gt;"Yes","Awaiting submission",IF(OR(AND(C24&lt;&gt;"",C24=D24),AND(C24&lt;&gt;"",C24=E24),AND(C24&lt;&gt;"",C24=F24),AND(C24&lt;&gt;"",C24=G24),AND(C24&lt;&gt;"",C24=H24),AND(D24&lt;&gt;"",D24=E24),AND(D24&lt;&gt;"",D24=F24),AND(D24&lt;&gt;"",D24=G24),AND(D24&lt;&gt;"",D24=H24),AND(E24&lt;&gt;"",E24=F24),AND(E24&lt;&gt;"",E24=G24),AND(E24&lt;&gt;"",E24=H24),AND(F24&lt;&gt;"",F24=G24),AND(F24&lt;&gt;"",F24=H24),AND(G24&lt;&gt;"",G24=H24)),"Duplicate pick",IF(COUNTBLANK(C24:H24)&gt;0,"Incomplete picks",IF(I24&lt;6,"Check field/tier",IF(P24&lt;6,"Incomplete scores","Ready")))))))</f>
        <v/>
      </c>
      <c r="S24" s="146" t="str">
        <f>IF(OR(R24&lt;&gt;"Ready",Q24=""),"",1+COUNTIFS($Q$7:$Q$31,"&lt;"&amp;Q24,$R$7:$R$31,"Ready"))</f>
        <v/>
      </c>
      <c r="T24" s="225"/>
      <c r="U24" s="225"/>
      <c r="V24" t="n">
        <f>IF(R24="",1000,IF(R24="Ready",S24,100))+ROW()/1000</f>
        <v>1000.024</v>
      </c>
    </row>
    <row r="25" ht="21" customHeight="1">
      <c r="A25" s="136" t="str">
        <v>Entry 19</v>
      </c>
      <c r="B25" s="219" t="str"/>
      <c r="C25" s="220" t="str"/>
      <c r="D25" s="220" t="str"/>
      <c r="E25" s="220" t="str"/>
      <c r="F25" s="220" t="str"/>
      <c r="G25" s="220" t="str"/>
      <c r="H25" s="221" t="str"/>
      <c r="I25" s="139" t="n">
        <f>IF(AND(C25&lt;&gt;"",COUNTIFS(Field!$A$5:$A$124,1,Field!$B$5:$B$124,SUBSTITUTE(SUBSTITUTE(SUBSTITUTE(C25,"~","~~"),"*","~*"),"?","~?"))=1,COUNTIF(Field!$B$5:$B$124,SUBSTITUTE(SUBSTITUTE(SUBSTITUTE(C25,"~","~~"),"*","~*"),"?","~?"))=1),1,0)+IF(AND(D25&lt;&gt;"",COUNTIFS(Field!$A$5:$A$124,2,Field!$B$5:$B$124,SUBSTITUTE(SUBSTITUTE(SUBSTITUTE(D25,"~","~~"),"*","~*"),"?","~?"))=1,COUNTIF(Field!$B$5:$B$124,SUBSTITUTE(SUBSTITUTE(SUBSTITUTE(D25,"~","~~"),"*","~*"),"?","~?"))=1),1,0)+IF(AND(E25&lt;&gt;"",COUNTIFS(Field!$A$5:$A$124,3,Field!$B$5:$B$124,SUBSTITUTE(SUBSTITUTE(SUBSTITUTE(E25,"~","~~"),"*","~*"),"?","~?"))=1,COUNTIF(Field!$B$5:$B$124,SUBSTITUTE(SUBSTITUTE(SUBSTITUTE(E25,"~","~~"),"*","~*"),"?","~?"))=1),1,0)+IF(AND(F25&lt;&gt;"",COUNTIFS(Field!$A$5:$A$124,4,Field!$B$5:$B$124,SUBSTITUTE(SUBSTITUTE(SUBSTITUTE(F25,"~","~~"),"*","~*"),"?","~?"))=1,COUNTIF(Field!$B$5:$B$124,SUBSTITUTE(SUBSTITUTE(SUBSTITUTE(F25,"~","~~"),"*","~*"),"?","~?"))=1),1,0)+IF(AND(G25&lt;&gt;"",COUNTIFS(Field!$A$5:$A$124,5,Field!$B$5:$B$124,SUBSTITUTE(SUBSTITUTE(SUBSTITUTE(G25,"~","~~"),"*","~*"),"?","~?"))=1,COUNTIF(Field!$B$5:$B$124,SUBSTITUTE(SUBSTITUTE(SUBSTITUTE(G25,"~","~~"),"*","~*"),"?","~?"))=1),1,0)+IF(AND(H25&lt;&gt;"",COUNTIFS(Field!$A$5:$A$124,6,Field!$B$5:$B$124,SUBSTITUTE(SUBSTITUTE(SUBSTITUTE(H25,"~","~~"),"*","~*"),"?","~?"))=1,COUNTIF(Field!$B$5:$B$124,SUBSTITUTE(SUBSTITUTE(SUBSTITUTE(H25,"~","~~"),"*","~*"),"?","~?"))=1),1,0)</f>
        <v>0</v>
      </c>
      <c r="J25" s="176" t="str">
        <f>IF(OR(C25="",COUNTIF(Field!$B$5:$B$124,SUBSTITUTE(SUBSTITUTE(SUBSTITUTE(C25,"~","~~"),"*","~*"),"?","~?"))&lt;&gt;1),"",IF(ISNUMBER(INDEX(Field!$C$5:$C$124,MATCH(SUBSTITUTE(SUBSTITUTE(SUBSTITUTE(C25,"~","~~"),"*","~*"),"?","~?"),Field!$B$5:$B$124,0))),INDEX(Field!$C$5:$C$124,MATCH(SUBSTITUTE(SUBSTITUTE(SUBSTITUTE(C25,"~","~~"),"*","~*"),"?","~?"),Field!$B$5:$B$124,0)),""))</f>
        <v/>
      </c>
      <c r="K25" s="177" t="str">
        <f>IF(OR(D25="",COUNTIF(Field!$B$5:$B$124,SUBSTITUTE(SUBSTITUTE(SUBSTITUTE(D25,"~","~~"),"*","~*"),"?","~?"))&lt;&gt;1),"",IF(ISNUMBER(INDEX(Field!$C$5:$C$124,MATCH(SUBSTITUTE(SUBSTITUTE(SUBSTITUTE(D25,"~","~~"),"*","~*"),"?","~?"),Field!$B$5:$B$124,0))),INDEX(Field!$C$5:$C$124,MATCH(SUBSTITUTE(SUBSTITUTE(SUBSTITUTE(D25,"~","~~"),"*","~*"),"?","~?"),Field!$B$5:$B$124,0)),""))</f>
        <v/>
      </c>
      <c r="L25" s="177" t="str">
        <f>IF(OR(E25="",COUNTIF(Field!$B$5:$B$124,SUBSTITUTE(SUBSTITUTE(SUBSTITUTE(E25,"~","~~"),"*","~*"),"?","~?"))&lt;&gt;1),"",IF(ISNUMBER(INDEX(Field!$C$5:$C$124,MATCH(SUBSTITUTE(SUBSTITUTE(SUBSTITUTE(E25,"~","~~"),"*","~*"),"?","~?"),Field!$B$5:$B$124,0))),INDEX(Field!$C$5:$C$124,MATCH(SUBSTITUTE(SUBSTITUTE(SUBSTITUTE(E25,"~","~~"),"*","~*"),"?","~?"),Field!$B$5:$B$124,0)),""))</f>
        <v/>
      </c>
      <c r="M25" s="177" t="str">
        <f>IF(OR(F25="",COUNTIF(Field!$B$5:$B$124,SUBSTITUTE(SUBSTITUTE(SUBSTITUTE(F25,"~","~~"),"*","~*"),"?","~?"))&lt;&gt;1),"",IF(ISNUMBER(INDEX(Field!$C$5:$C$124,MATCH(SUBSTITUTE(SUBSTITUTE(SUBSTITUTE(F25,"~","~~"),"*","~*"),"?","~?"),Field!$B$5:$B$124,0))),INDEX(Field!$C$5:$C$124,MATCH(SUBSTITUTE(SUBSTITUTE(SUBSTITUTE(F25,"~","~~"),"*","~*"),"?","~?"),Field!$B$5:$B$124,0)),""))</f>
        <v/>
      </c>
      <c r="N25" s="177" t="str">
        <f>IF(OR(G25="",COUNTIF(Field!$B$5:$B$124,SUBSTITUTE(SUBSTITUTE(SUBSTITUTE(G25,"~","~~"),"*","~*"),"?","~?"))&lt;&gt;1),"",IF(ISNUMBER(INDEX(Field!$C$5:$C$124,MATCH(SUBSTITUTE(SUBSTITUTE(SUBSTITUTE(G25,"~","~~"),"*","~*"),"?","~?"),Field!$B$5:$B$124,0))),INDEX(Field!$C$5:$C$124,MATCH(SUBSTITUTE(SUBSTITUTE(SUBSTITUTE(G25,"~","~~"),"*","~*"),"?","~?"),Field!$B$5:$B$124,0)),""))</f>
        <v/>
      </c>
      <c r="O25" s="178" t="str">
        <f>IF(OR(H25="",COUNTIF(Field!$B$5:$B$124,SUBSTITUTE(SUBSTITUTE(SUBSTITUTE(H25,"~","~~"),"*","~*"),"?","~?"))&lt;&gt;1),"",IF(ISNUMBER(INDEX(Field!$C$5:$C$124,MATCH(SUBSTITUTE(SUBSTITUTE(SUBSTITUTE(H25,"~","~~"),"*","~*"),"?","~?"),Field!$B$5:$B$124,0))),INDEX(Field!$C$5:$C$124,MATCH(SUBSTITUTE(SUBSTITUTE(SUBSTITUTE(H25,"~","~~"),"*","~*"),"?","~?"),Field!$B$5:$B$124,0)),""))</f>
        <v/>
      </c>
      <c r="P25" s="143" t="n">
        <f>COUNT(J25:O25)</f>
        <v>0</v>
      </c>
      <c r="Q25" s="144" t="str">
        <f>IF(R25&lt;&gt;"Ready","",SUM(J25:O25)-LARGE(J25:O25,1)-LARGE(J25:O25,2))</f>
        <v/>
      </c>
      <c r="R25" s="145" t="str">
        <f>IF(AND(B25="",COUNTA(C25:H25)=0,T25="",U25=""),"",IF(B25="","Missing entry name",IF(T25&lt;&gt;"Yes","Awaiting submission",IF(OR(AND(C25&lt;&gt;"",C25=D25),AND(C25&lt;&gt;"",C25=E25),AND(C25&lt;&gt;"",C25=F25),AND(C25&lt;&gt;"",C25=G25),AND(C25&lt;&gt;"",C25=H25),AND(D25&lt;&gt;"",D25=E25),AND(D25&lt;&gt;"",D25=F25),AND(D25&lt;&gt;"",D25=G25),AND(D25&lt;&gt;"",D25=H25),AND(E25&lt;&gt;"",E25=F25),AND(E25&lt;&gt;"",E25=G25),AND(E25&lt;&gt;"",E25=H25),AND(F25&lt;&gt;"",F25=G25),AND(F25&lt;&gt;"",F25=H25),AND(G25&lt;&gt;"",G25=H25)),"Duplicate pick",IF(COUNTBLANK(C25:H25)&gt;0,"Incomplete picks",IF(I25&lt;6,"Check field/tier",IF(P25&lt;6,"Incomplete scores","Ready")))))))</f>
        <v/>
      </c>
      <c r="S25" s="146" t="str">
        <f>IF(OR(R25&lt;&gt;"Ready",Q25=""),"",1+COUNTIFS($Q$7:$Q$31,"&lt;"&amp;Q25,$R$7:$R$31,"Ready"))</f>
        <v/>
      </c>
      <c r="T25" s="225"/>
      <c r="U25" s="225"/>
      <c r="V25" t="n">
        <f>IF(R25="",1000,IF(R25="Ready",S25,100))+ROW()/1000</f>
        <v>1000.025</v>
      </c>
    </row>
    <row r="26" ht="21" customHeight="1">
      <c r="A26" s="136" t="str">
        <v>Entry 20</v>
      </c>
      <c r="B26" s="219" t="str"/>
      <c r="C26" s="220" t="str"/>
      <c r="D26" s="220" t="str"/>
      <c r="E26" s="220" t="str"/>
      <c r="F26" s="220" t="str"/>
      <c r="G26" s="220" t="str"/>
      <c r="H26" s="221" t="str"/>
      <c r="I26" s="139" t="n">
        <f>IF(AND(C26&lt;&gt;"",COUNTIFS(Field!$A$5:$A$124,1,Field!$B$5:$B$124,SUBSTITUTE(SUBSTITUTE(SUBSTITUTE(C26,"~","~~"),"*","~*"),"?","~?"))=1,COUNTIF(Field!$B$5:$B$124,SUBSTITUTE(SUBSTITUTE(SUBSTITUTE(C26,"~","~~"),"*","~*"),"?","~?"))=1),1,0)+IF(AND(D26&lt;&gt;"",COUNTIFS(Field!$A$5:$A$124,2,Field!$B$5:$B$124,SUBSTITUTE(SUBSTITUTE(SUBSTITUTE(D26,"~","~~"),"*","~*"),"?","~?"))=1,COUNTIF(Field!$B$5:$B$124,SUBSTITUTE(SUBSTITUTE(SUBSTITUTE(D26,"~","~~"),"*","~*"),"?","~?"))=1),1,0)+IF(AND(E26&lt;&gt;"",COUNTIFS(Field!$A$5:$A$124,3,Field!$B$5:$B$124,SUBSTITUTE(SUBSTITUTE(SUBSTITUTE(E26,"~","~~"),"*","~*"),"?","~?"))=1,COUNTIF(Field!$B$5:$B$124,SUBSTITUTE(SUBSTITUTE(SUBSTITUTE(E26,"~","~~"),"*","~*"),"?","~?"))=1),1,0)+IF(AND(F26&lt;&gt;"",COUNTIFS(Field!$A$5:$A$124,4,Field!$B$5:$B$124,SUBSTITUTE(SUBSTITUTE(SUBSTITUTE(F26,"~","~~"),"*","~*"),"?","~?"))=1,COUNTIF(Field!$B$5:$B$124,SUBSTITUTE(SUBSTITUTE(SUBSTITUTE(F26,"~","~~"),"*","~*"),"?","~?"))=1),1,0)+IF(AND(G26&lt;&gt;"",COUNTIFS(Field!$A$5:$A$124,5,Field!$B$5:$B$124,SUBSTITUTE(SUBSTITUTE(SUBSTITUTE(G26,"~","~~"),"*","~*"),"?","~?"))=1,COUNTIF(Field!$B$5:$B$124,SUBSTITUTE(SUBSTITUTE(SUBSTITUTE(G26,"~","~~"),"*","~*"),"?","~?"))=1),1,0)+IF(AND(H26&lt;&gt;"",COUNTIFS(Field!$A$5:$A$124,6,Field!$B$5:$B$124,SUBSTITUTE(SUBSTITUTE(SUBSTITUTE(H26,"~","~~"),"*","~*"),"?","~?"))=1,COUNTIF(Field!$B$5:$B$124,SUBSTITUTE(SUBSTITUTE(SUBSTITUTE(H26,"~","~~"),"*","~*"),"?","~?"))=1),1,0)</f>
        <v>0</v>
      </c>
      <c r="J26" s="176" t="str">
        <f>IF(OR(C26="",COUNTIF(Field!$B$5:$B$124,SUBSTITUTE(SUBSTITUTE(SUBSTITUTE(C26,"~","~~"),"*","~*"),"?","~?"))&lt;&gt;1),"",IF(ISNUMBER(INDEX(Field!$C$5:$C$124,MATCH(SUBSTITUTE(SUBSTITUTE(SUBSTITUTE(C26,"~","~~"),"*","~*"),"?","~?"),Field!$B$5:$B$124,0))),INDEX(Field!$C$5:$C$124,MATCH(SUBSTITUTE(SUBSTITUTE(SUBSTITUTE(C26,"~","~~"),"*","~*"),"?","~?"),Field!$B$5:$B$124,0)),""))</f>
        <v/>
      </c>
      <c r="K26" s="177" t="str">
        <f>IF(OR(D26="",COUNTIF(Field!$B$5:$B$124,SUBSTITUTE(SUBSTITUTE(SUBSTITUTE(D26,"~","~~"),"*","~*"),"?","~?"))&lt;&gt;1),"",IF(ISNUMBER(INDEX(Field!$C$5:$C$124,MATCH(SUBSTITUTE(SUBSTITUTE(SUBSTITUTE(D26,"~","~~"),"*","~*"),"?","~?"),Field!$B$5:$B$124,0))),INDEX(Field!$C$5:$C$124,MATCH(SUBSTITUTE(SUBSTITUTE(SUBSTITUTE(D26,"~","~~"),"*","~*"),"?","~?"),Field!$B$5:$B$124,0)),""))</f>
        <v/>
      </c>
      <c r="L26" s="177" t="str">
        <f>IF(OR(E26="",COUNTIF(Field!$B$5:$B$124,SUBSTITUTE(SUBSTITUTE(SUBSTITUTE(E26,"~","~~"),"*","~*"),"?","~?"))&lt;&gt;1),"",IF(ISNUMBER(INDEX(Field!$C$5:$C$124,MATCH(SUBSTITUTE(SUBSTITUTE(SUBSTITUTE(E26,"~","~~"),"*","~*"),"?","~?"),Field!$B$5:$B$124,0))),INDEX(Field!$C$5:$C$124,MATCH(SUBSTITUTE(SUBSTITUTE(SUBSTITUTE(E26,"~","~~"),"*","~*"),"?","~?"),Field!$B$5:$B$124,0)),""))</f>
        <v/>
      </c>
      <c r="M26" s="177" t="str">
        <f>IF(OR(F26="",COUNTIF(Field!$B$5:$B$124,SUBSTITUTE(SUBSTITUTE(SUBSTITUTE(F26,"~","~~"),"*","~*"),"?","~?"))&lt;&gt;1),"",IF(ISNUMBER(INDEX(Field!$C$5:$C$124,MATCH(SUBSTITUTE(SUBSTITUTE(SUBSTITUTE(F26,"~","~~"),"*","~*"),"?","~?"),Field!$B$5:$B$124,0))),INDEX(Field!$C$5:$C$124,MATCH(SUBSTITUTE(SUBSTITUTE(SUBSTITUTE(F26,"~","~~"),"*","~*"),"?","~?"),Field!$B$5:$B$124,0)),""))</f>
        <v/>
      </c>
      <c r="N26" s="177" t="str">
        <f>IF(OR(G26="",COUNTIF(Field!$B$5:$B$124,SUBSTITUTE(SUBSTITUTE(SUBSTITUTE(G26,"~","~~"),"*","~*"),"?","~?"))&lt;&gt;1),"",IF(ISNUMBER(INDEX(Field!$C$5:$C$124,MATCH(SUBSTITUTE(SUBSTITUTE(SUBSTITUTE(G26,"~","~~"),"*","~*"),"?","~?"),Field!$B$5:$B$124,0))),INDEX(Field!$C$5:$C$124,MATCH(SUBSTITUTE(SUBSTITUTE(SUBSTITUTE(G26,"~","~~"),"*","~*"),"?","~?"),Field!$B$5:$B$124,0)),""))</f>
        <v/>
      </c>
      <c r="O26" s="178" t="str">
        <f>IF(OR(H26="",COUNTIF(Field!$B$5:$B$124,SUBSTITUTE(SUBSTITUTE(SUBSTITUTE(H26,"~","~~"),"*","~*"),"?","~?"))&lt;&gt;1),"",IF(ISNUMBER(INDEX(Field!$C$5:$C$124,MATCH(SUBSTITUTE(SUBSTITUTE(SUBSTITUTE(H26,"~","~~"),"*","~*"),"?","~?"),Field!$B$5:$B$124,0))),INDEX(Field!$C$5:$C$124,MATCH(SUBSTITUTE(SUBSTITUTE(SUBSTITUTE(H26,"~","~~"),"*","~*"),"?","~?"),Field!$B$5:$B$124,0)),""))</f>
        <v/>
      </c>
      <c r="P26" s="143" t="n">
        <f>COUNT(J26:O26)</f>
        <v>0</v>
      </c>
      <c r="Q26" s="144" t="str">
        <f>IF(R26&lt;&gt;"Ready","",SUM(J26:O26)-LARGE(J26:O26,1)-LARGE(J26:O26,2))</f>
        <v/>
      </c>
      <c r="R26" s="145" t="str">
        <f>IF(AND(B26="",COUNTA(C26:H26)=0,T26="",U26=""),"",IF(B26="","Missing entry name",IF(T26&lt;&gt;"Yes","Awaiting submission",IF(OR(AND(C26&lt;&gt;"",C26=D26),AND(C26&lt;&gt;"",C26=E26),AND(C26&lt;&gt;"",C26=F26),AND(C26&lt;&gt;"",C26=G26),AND(C26&lt;&gt;"",C26=H26),AND(D26&lt;&gt;"",D26=E26),AND(D26&lt;&gt;"",D26=F26),AND(D26&lt;&gt;"",D26=G26),AND(D26&lt;&gt;"",D26=H26),AND(E26&lt;&gt;"",E26=F26),AND(E26&lt;&gt;"",E26=G26),AND(E26&lt;&gt;"",E26=H26),AND(F26&lt;&gt;"",F26=G26),AND(F26&lt;&gt;"",F26=H26),AND(G26&lt;&gt;"",G26=H26)),"Duplicate pick",IF(COUNTBLANK(C26:H26)&gt;0,"Incomplete picks",IF(I26&lt;6,"Check field/tier",IF(P26&lt;6,"Incomplete scores","Ready")))))))</f>
        <v/>
      </c>
      <c r="S26" s="146" t="str">
        <f>IF(OR(R26&lt;&gt;"Ready",Q26=""),"",1+COUNTIFS($Q$7:$Q$31,"&lt;"&amp;Q26,$R$7:$R$31,"Ready"))</f>
        <v/>
      </c>
      <c r="T26" s="225"/>
      <c r="U26" s="225"/>
      <c r="V26" t="n">
        <f>IF(R26="",1000,IF(R26="Ready",S26,100))+ROW()/1000</f>
        <v>1000.026</v>
      </c>
    </row>
    <row r="27" ht="21" customHeight="1">
      <c r="A27" s="136" t="str">
        <v>Entry 21</v>
      </c>
      <c r="B27" s="219" t="str"/>
      <c r="C27" s="220" t="str"/>
      <c r="D27" s="220" t="str"/>
      <c r="E27" s="220" t="str"/>
      <c r="F27" s="220" t="str"/>
      <c r="G27" s="220" t="str"/>
      <c r="H27" s="221" t="str"/>
      <c r="I27" s="139" t="n">
        <f>IF(AND(C27&lt;&gt;"",COUNTIFS(Field!$A$5:$A$124,1,Field!$B$5:$B$124,SUBSTITUTE(SUBSTITUTE(SUBSTITUTE(C27,"~","~~"),"*","~*"),"?","~?"))=1,COUNTIF(Field!$B$5:$B$124,SUBSTITUTE(SUBSTITUTE(SUBSTITUTE(C27,"~","~~"),"*","~*"),"?","~?"))=1),1,0)+IF(AND(D27&lt;&gt;"",COUNTIFS(Field!$A$5:$A$124,2,Field!$B$5:$B$124,SUBSTITUTE(SUBSTITUTE(SUBSTITUTE(D27,"~","~~"),"*","~*"),"?","~?"))=1,COUNTIF(Field!$B$5:$B$124,SUBSTITUTE(SUBSTITUTE(SUBSTITUTE(D27,"~","~~"),"*","~*"),"?","~?"))=1),1,0)+IF(AND(E27&lt;&gt;"",COUNTIFS(Field!$A$5:$A$124,3,Field!$B$5:$B$124,SUBSTITUTE(SUBSTITUTE(SUBSTITUTE(E27,"~","~~"),"*","~*"),"?","~?"))=1,COUNTIF(Field!$B$5:$B$124,SUBSTITUTE(SUBSTITUTE(SUBSTITUTE(E27,"~","~~"),"*","~*"),"?","~?"))=1),1,0)+IF(AND(F27&lt;&gt;"",COUNTIFS(Field!$A$5:$A$124,4,Field!$B$5:$B$124,SUBSTITUTE(SUBSTITUTE(SUBSTITUTE(F27,"~","~~"),"*","~*"),"?","~?"))=1,COUNTIF(Field!$B$5:$B$124,SUBSTITUTE(SUBSTITUTE(SUBSTITUTE(F27,"~","~~"),"*","~*"),"?","~?"))=1),1,0)+IF(AND(G27&lt;&gt;"",COUNTIFS(Field!$A$5:$A$124,5,Field!$B$5:$B$124,SUBSTITUTE(SUBSTITUTE(SUBSTITUTE(G27,"~","~~"),"*","~*"),"?","~?"))=1,COUNTIF(Field!$B$5:$B$124,SUBSTITUTE(SUBSTITUTE(SUBSTITUTE(G27,"~","~~"),"*","~*"),"?","~?"))=1),1,0)+IF(AND(H27&lt;&gt;"",COUNTIFS(Field!$A$5:$A$124,6,Field!$B$5:$B$124,SUBSTITUTE(SUBSTITUTE(SUBSTITUTE(H27,"~","~~"),"*","~*"),"?","~?"))=1,COUNTIF(Field!$B$5:$B$124,SUBSTITUTE(SUBSTITUTE(SUBSTITUTE(H27,"~","~~"),"*","~*"),"?","~?"))=1),1,0)</f>
        <v>0</v>
      </c>
      <c r="J27" s="176" t="str">
        <f>IF(OR(C27="",COUNTIF(Field!$B$5:$B$124,SUBSTITUTE(SUBSTITUTE(SUBSTITUTE(C27,"~","~~"),"*","~*"),"?","~?"))&lt;&gt;1),"",IF(ISNUMBER(INDEX(Field!$C$5:$C$124,MATCH(SUBSTITUTE(SUBSTITUTE(SUBSTITUTE(C27,"~","~~"),"*","~*"),"?","~?"),Field!$B$5:$B$124,0))),INDEX(Field!$C$5:$C$124,MATCH(SUBSTITUTE(SUBSTITUTE(SUBSTITUTE(C27,"~","~~"),"*","~*"),"?","~?"),Field!$B$5:$B$124,0)),""))</f>
        <v/>
      </c>
      <c r="K27" s="177" t="str">
        <f>IF(OR(D27="",COUNTIF(Field!$B$5:$B$124,SUBSTITUTE(SUBSTITUTE(SUBSTITUTE(D27,"~","~~"),"*","~*"),"?","~?"))&lt;&gt;1),"",IF(ISNUMBER(INDEX(Field!$C$5:$C$124,MATCH(SUBSTITUTE(SUBSTITUTE(SUBSTITUTE(D27,"~","~~"),"*","~*"),"?","~?"),Field!$B$5:$B$124,0))),INDEX(Field!$C$5:$C$124,MATCH(SUBSTITUTE(SUBSTITUTE(SUBSTITUTE(D27,"~","~~"),"*","~*"),"?","~?"),Field!$B$5:$B$124,0)),""))</f>
        <v/>
      </c>
      <c r="L27" s="177" t="str">
        <f>IF(OR(E27="",COUNTIF(Field!$B$5:$B$124,SUBSTITUTE(SUBSTITUTE(SUBSTITUTE(E27,"~","~~"),"*","~*"),"?","~?"))&lt;&gt;1),"",IF(ISNUMBER(INDEX(Field!$C$5:$C$124,MATCH(SUBSTITUTE(SUBSTITUTE(SUBSTITUTE(E27,"~","~~"),"*","~*"),"?","~?"),Field!$B$5:$B$124,0))),INDEX(Field!$C$5:$C$124,MATCH(SUBSTITUTE(SUBSTITUTE(SUBSTITUTE(E27,"~","~~"),"*","~*"),"?","~?"),Field!$B$5:$B$124,0)),""))</f>
        <v/>
      </c>
      <c r="M27" s="177" t="str">
        <f>IF(OR(F27="",COUNTIF(Field!$B$5:$B$124,SUBSTITUTE(SUBSTITUTE(SUBSTITUTE(F27,"~","~~"),"*","~*"),"?","~?"))&lt;&gt;1),"",IF(ISNUMBER(INDEX(Field!$C$5:$C$124,MATCH(SUBSTITUTE(SUBSTITUTE(SUBSTITUTE(F27,"~","~~"),"*","~*"),"?","~?"),Field!$B$5:$B$124,0))),INDEX(Field!$C$5:$C$124,MATCH(SUBSTITUTE(SUBSTITUTE(SUBSTITUTE(F27,"~","~~"),"*","~*"),"?","~?"),Field!$B$5:$B$124,0)),""))</f>
        <v/>
      </c>
      <c r="N27" s="177" t="str">
        <f>IF(OR(G27="",COUNTIF(Field!$B$5:$B$124,SUBSTITUTE(SUBSTITUTE(SUBSTITUTE(G27,"~","~~"),"*","~*"),"?","~?"))&lt;&gt;1),"",IF(ISNUMBER(INDEX(Field!$C$5:$C$124,MATCH(SUBSTITUTE(SUBSTITUTE(SUBSTITUTE(G27,"~","~~"),"*","~*"),"?","~?"),Field!$B$5:$B$124,0))),INDEX(Field!$C$5:$C$124,MATCH(SUBSTITUTE(SUBSTITUTE(SUBSTITUTE(G27,"~","~~"),"*","~*"),"?","~?"),Field!$B$5:$B$124,0)),""))</f>
        <v/>
      </c>
      <c r="O27" s="178" t="str">
        <f>IF(OR(H27="",COUNTIF(Field!$B$5:$B$124,SUBSTITUTE(SUBSTITUTE(SUBSTITUTE(H27,"~","~~"),"*","~*"),"?","~?"))&lt;&gt;1),"",IF(ISNUMBER(INDEX(Field!$C$5:$C$124,MATCH(SUBSTITUTE(SUBSTITUTE(SUBSTITUTE(H27,"~","~~"),"*","~*"),"?","~?"),Field!$B$5:$B$124,0))),INDEX(Field!$C$5:$C$124,MATCH(SUBSTITUTE(SUBSTITUTE(SUBSTITUTE(H27,"~","~~"),"*","~*"),"?","~?"),Field!$B$5:$B$124,0)),""))</f>
        <v/>
      </c>
      <c r="P27" s="143" t="n">
        <f>COUNT(J27:O27)</f>
        <v>0</v>
      </c>
      <c r="Q27" s="144" t="str">
        <f>IF(R27&lt;&gt;"Ready","",SUM(J27:O27)-LARGE(J27:O27,1)-LARGE(J27:O27,2))</f>
        <v/>
      </c>
      <c r="R27" s="145" t="str">
        <f>IF(AND(B27="",COUNTA(C27:H27)=0,T27="",U27=""),"",IF(B27="","Missing entry name",IF(T27&lt;&gt;"Yes","Awaiting submission",IF(OR(AND(C27&lt;&gt;"",C27=D27),AND(C27&lt;&gt;"",C27=E27),AND(C27&lt;&gt;"",C27=F27),AND(C27&lt;&gt;"",C27=G27),AND(C27&lt;&gt;"",C27=H27),AND(D27&lt;&gt;"",D27=E27),AND(D27&lt;&gt;"",D27=F27),AND(D27&lt;&gt;"",D27=G27),AND(D27&lt;&gt;"",D27=H27),AND(E27&lt;&gt;"",E27=F27),AND(E27&lt;&gt;"",E27=G27),AND(E27&lt;&gt;"",E27=H27),AND(F27&lt;&gt;"",F27=G27),AND(F27&lt;&gt;"",F27=H27),AND(G27&lt;&gt;"",G27=H27)),"Duplicate pick",IF(COUNTBLANK(C27:H27)&gt;0,"Incomplete picks",IF(I27&lt;6,"Check field/tier",IF(P27&lt;6,"Incomplete scores","Ready")))))))</f>
        <v/>
      </c>
      <c r="S27" s="146" t="str">
        <f>IF(OR(R27&lt;&gt;"Ready",Q27=""),"",1+COUNTIFS($Q$7:$Q$31,"&lt;"&amp;Q27,$R$7:$R$31,"Ready"))</f>
        <v/>
      </c>
      <c r="T27" s="225"/>
      <c r="U27" s="225"/>
      <c r="V27" t="n">
        <f>IF(R27="",1000,IF(R27="Ready",S27,100))+ROW()/1000</f>
        <v>1000.027</v>
      </c>
    </row>
    <row r="28" ht="21" customHeight="1">
      <c r="A28" s="136" t="str">
        <v>Entry 22</v>
      </c>
      <c r="B28" s="219" t="str"/>
      <c r="C28" s="220" t="str"/>
      <c r="D28" s="220" t="str"/>
      <c r="E28" s="220" t="str"/>
      <c r="F28" s="220" t="str"/>
      <c r="G28" s="220" t="str"/>
      <c r="H28" s="221" t="str"/>
      <c r="I28" s="139" t="n">
        <f>IF(AND(C28&lt;&gt;"",COUNTIFS(Field!$A$5:$A$124,1,Field!$B$5:$B$124,SUBSTITUTE(SUBSTITUTE(SUBSTITUTE(C28,"~","~~"),"*","~*"),"?","~?"))=1,COUNTIF(Field!$B$5:$B$124,SUBSTITUTE(SUBSTITUTE(SUBSTITUTE(C28,"~","~~"),"*","~*"),"?","~?"))=1),1,0)+IF(AND(D28&lt;&gt;"",COUNTIFS(Field!$A$5:$A$124,2,Field!$B$5:$B$124,SUBSTITUTE(SUBSTITUTE(SUBSTITUTE(D28,"~","~~"),"*","~*"),"?","~?"))=1,COUNTIF(Field!$B$5:$B$124,SUBSTITUTE(SUBSTITUTE(SUBSTITUTE(D28,"~","~~"),"*","~*"),"?","~?"))=1),1,0)+IF(AND(E28&lt;&gt;"",COUNTIFS(Field!$A$5:$A$124,3,Field!$B$5:$B$124,SUBSTITUTE(SUBSTITUTE(SUBSTITUTE(E28,"~","~~"),"*","~*"),"?","~?"))=1,COUNTIF(Field!$B$5:$B$124,SUBSTITUTE(SUBSTITUTE(SUBSTITUTE(E28,"~","~~"),"*","~*"),"?","~?"))=1),1,0)+IF(AND(F28&lt;&gt;"",COUNTIFS(Field!$A$5:$A$124,4,Field!$B$5:$B$124,SUBSTITUTE(SUBSTITUTE(SUBSTITUTE(F28,"~","~~"),"*","~*"),"?","~?"))=1,COUNTIF(Field!$B$5:$B$124,SUBSTITUTE(SUBSTITUTE(SUBSTITUTE(F28,"~","~~"),"*","~*"),"?","~?"))=1),1,0)+IF(AND(G28&lt;&gt;"",COUNTIFS(Field!$A$5:$A$124,5,Field!$B$5:$B$124,SUBSTITUTE(SUBSTITUTE(SUBSTITUTE(G28,"~","~~"),"*","~*"),"?","~?"))=1,COUNTIF(Field!$B$5:$B$124,SUBSTITUTE(SUBSTITUTE(SUBSTITUTE(G28,"~","~~"),"*","~*"),"?","~?"))=1),1,0)+IF(AND(H28&lt;&gt;"",COUNTIFS(Field!$A$5:$A$124,6,Field!$B$5:$B$124,SUBSTITUTE(SUBSTITUTE(SUBSTITUTE(H28,"~","~~"),"*","~*"),"?","~?"))=1,COUNTIF(Field!$B$5:$B$124,SUBSTITUTE(SUBSTITUTE(SUBSTITUTE(H28,"~","~~"),"*","~*"),"?","~?"))=1),1,0)</f>
        <v>0</v>
      </c>
      <c r="J28" s="176" t="str">
        <f>IF(OR(C28="",COUNTIF(Field!$B$5:$B$124,SUBSTITUTE(SUBSTITUTE(SUBSTITUTE(C28,"~","~~"),"*","~*"),"?","~?"))&lt;&gt;1),"",IF(ISNUMBER(INDEX(Field!$C$5:$C$124,MATCH(SUBSTITUTE(SUBSTITUTE(SUBSTITUTE(C28,"~","~~"),"*","~*"),"?","~?"),Field!$B$5:$B$124,0))),INDEX(Field!$C$5:$C$124,MATCH(SUBSTITUTE(SUBSTITUTE(SUBSTITUTE(C28,"~","~~"),"*","~*"),"?","~?"),Field!$B$5:$B$124,0)),""))</f>
        <v/>
      </c>
      <c r="K28" s="177" t="str">
        <f>IF(OR(D28="",COUNTIF(Field!$B$5:$B$124,SUBSTITUTE(SUBSTITUTE(SUBSTITUTE(D28,"~","~~"),"*","~*"),"?","~?"))&lt;&gt;1),"",IF(ISNUMBER(INDEX(Field!$C$5:$C$124,MATCH(SUBSTITUTE(SUBSTITUTE(SUBSTITUTE(D28,"~","~~"),"*","~*"),"?","~?"),Field!$B$5:$B$124,0))),INDEX(Field!$C$5:$C$124,MATCH(SUBSTITUTE(SUBSTITUTE(SUBSTITUTE(D28,"~","~~"),"*","~*"),"?","~?"),Field!$B$5:$B$124,0)),""))</f>
        <v/>
      </c>
      <c r="L28" s="177" t="str">
        <f>IF(OR(E28="",COUNTIF(Field!$B$5:$B$124,SUBSTITUTE(SUBSTITUTE(SUBSTITUTE(E28,"~","~~"),"*","~*"),"?","~?"))&lt;&gt;1),"",IF(ISNUMBER(INDEX(Field!$C$5:$C$124,MATCH(SUBSTITUTE(SUBSTITUTE(SUBSTITUTE(E28,"~","~~"),"*","~*"),"?","~?"),Field!$B$5:$B$124,0))),INDEX(Field!$C$5:$C$124,MATCH(SUBSTITUTE(SUBSTITUTE(SUBSTITUTE(E28,"~","~~"),"*","~*"),"?","~?"),Field!$B$5:$B$124,0)),""))</f>
        <v/>
      </c>
      <c r="M28" s="177" t="str">
        <f>IF(OR(F28="",COUNTIF(Field!$B$5:$B$124,SUBSTITUTE(SUBSTITUTE(SUBSTITUTE(F28,"~","~~"),"*","~*"),"?","~?"))&lt;&gt;1),"",IF(ISNUMBER(INDEX(Field!$C$5:$C$124,MATCH(SUBSTITUTE(SUBSTITUTE(SUBSTITUTE(F28,"~","~~"),"*","~*"),"?","~?"),Field!$B$5:$B$124,0))),INDEX(Field!$C$5:$C$124,MATCH(SUBSTITUTE(SUBSTITUTE(SUBSTITUTE(F28,"~","~~"),"*","~*"),"?","~?"),Field!$B$5:$B$124,0)),""))</f>
        <v/>
      </c>
      <c r="N28" s="177" t="str">
        <f>IF(OR(G28="",COUNTIF(Field!$B$5:$B$124,SUBSTITUTE(SUBSTITUTE(SUBSTITUTE(G28,"~","~~"),"*","~*"),"?","~?"))&lt;&gt;1),"",IF(ISNUMBER(INDEX(Field!$C$5:$C$124,MATCH(SUBSTITUTE(SUBSTITUTE(SUBSTITUTE(G28,"~","~~"),"*","~*"),"?","~?"),Field!$B$5:$B$124,0))),INDEX(Field!$C$5:$C$124,MATCH(SUBSTITUTE(SUBSTITUTE(SUBSTITUTE(G28,"~","~~"),"*","~*"),"?","~?"),Field!$B$5:$B$124,0)),""))</f>
        <v/>
      </c>
      <c r="O28" s="178" t="str">
        <f>IF(OR(H28="",COUNTIF(Field!$B$5:$B$124,SUBSTITUTE(SUBSTITUTE(SUBSTITUTE(H28,"~","~~"),"*","~*"),"?","~?"))&lt;&gt;1),"",IF(ISNUMBER(INDEX(Field!$C$5:$C$124,MATCH(SUBSTITUTE(SUBSTITUTE(SUBSTITUTE(H28,"~","~~"),"*","~*"),"?","~?"),Field!$B$5:$B$124,0))),INDEX(Field!$C$5:$C$124,MATCH(SUBSTITUTE(SUBSTITUTE(SUBSTITUTE(H28,"~","~~"),"*","~*"),"?","~?"),Field!$B$5:$B$124,0)),""))</f>
        <v/>
      </c>
      <c r="P28" s="143" t="n">
        <f>COUNT(J28:O28)</f>
        <v>0</v>
      </c>
      <c r="Q28" s="144" t="str">
        <f>IF(R28&lt;&gt;"Ready","",SUM(J28:O28)-LARGE(J28:O28,1)-LARGE(J28:O28,2))</f>
        <v/>
      </c>
      <c r="R28" s="145" t="str">
        <f>IF(AND(B28="",COUNTA(C28:H28)=0,T28="",U28=""),"",IF(B28="","Missing entry name",IF(T28&lt;&gt;"Yes","Awaiting submission",IF(OR(AND(C28&lt;&gt;"",C28=D28),AND(C28&lt;&gt;"",C28=E28),AND(C28&lt;&gt;"",C28=F28),AND(C28&lt;&gt;"",C28=G28),AND(C28&lt;&gt;"",C28=H28),AND(D28&lt;&gt;"",D28=E28),AND(D28&lt;&gt;"",D28=F28),AND(D28&lt;&gt;"",D28=G28),AND(D28&lt;&gt;"",D28=H28),AND(E28&lt;&gt;"",E28=F28),AND(E28&lt;&gt;"",E28=G28),AND(E28&lt;&gt;"",E28=H28),AND(F28&lt;&gt;"",F28=G28),AND(F28&lt;&gt;"",F28=H28),AND(G28&lt;&gt;"",G28=H28)),"Duplicate pick",IF(COUNTBLANK(C28:H28)&gt;0,"Incomplete picks",IF(I28&lt;6,"Check field/tier",IF(P28&lt;6,"Incomplete scores","Ready")))))))</f>
        <v/>
      </c>
      <c r="S28" s="146" t="str">
        <f>IF(OR(R28&lt;&gt;"Ready",Q28=""),"",1+COUNTIFS($Q$7:$Q$31,"&lt;"&amp;Q28,$R$7:$R$31,"Ready"))</f>
        <v/>
      </c>
      <c r="T28" s="225"/>
      <c r="U28" s="225"/>
      <c r="V28" t="n">
        <f>IF(R28="",1000,IF(R28="Ready",S28,100))+ROW()/1000</f>
        <v>1000.028</v>
      </c>
    </row>
    <row r="29" ht="21" customHeight="1">
      <c r="A29" s="136" t="str">
        <v>Entry 23</v>
      </c>
      <c r="B29" s="219" t="str"/>
      <c r="C29" s="220" t="str"/>
      <c r="D29" s="220" t="str"/>
      <c r="E29" s="220" t="str"/>
      <c r="F29" s="220" t="str"/>
      <c r="G29" s="220" t="str"/>
      <c r="H29" s="221" t="str"/>
      <c r="I29" s="139" t="n">
        <f>IF(AND(C29&lt;&gt;"",COUNTIFS(Field!$A$5:$A$124,1,Field!$B$5:$B$124,SUBSTITUTE(SUBSTITUTE(SUBSTITUTE(C29,"~","~~"),"*","~*"),"?","~?"))=1,COUNTIF(Field!$B$5:$B$124,SUBSTITUTE(SUBSTITUTE(SUBSTITUTE(C29,"~","~~"),"*","~*"),"?","~?"))=1),1,0)+IF(AND(D29&lt;&gt;"",COUNTIFS(Field!$A$5:$A$124,2,Field!$B$5:$B$124,SUBSTITUTE(SUBSTITUTE(SUBSTITUTE(D29,"~","~~"),"*","~*"),"?","~?"))=1,COUNTIF(Field!$B$5:$B$124,SUBSTITUTE(SUBSTITUTE(SUBSTITUTE(D29,"~","~~"),"*","~*"),"?","~?"))=1),1,0)+IF(AND(E29&lt;&gt;"",COUNTIFS(Field!$A$5:$A$124,3,Field!$B$5:$B$124,SUBSTITUTE(SUBSTITUTE(SUBSTITUTE(E29,"~","~~"),"*","~*"),"?","~?"))=1,COUNTIF(Field!$B$5:$B$124,SUBSTITUTE(SUBSTITUTE(SUBSTITUTE(E29,"~","~~"),"*","~*"),"?","~?"))=1),1,0)+IF(AND(F29&lt;&gt;"",COUNTIFS(Field!$A$5:$A$124,4,Field!$B$5:$B$124,SUBSTITUTE(SUBSTITUTE(SUBSTITUTE(F29,"~","~~"),"*","~*"),"?","~?"))=1,COUNTIF(Field!$B$5:$B$124,SUBSTITUTE(SUBSTITUTE(SUBSTITUTE(F29,"~","~~"),"*","~*"),"?","~?"))=1),1,0)+IF(AND(G29&lt;&gt;"",COUNTIFS(Field!$A$5:$A$124,5,Field!$B$5:$B$124,SUBSTITUTE(SUBSTITUTE(SUBSTITUTE(G29,"~","~~"),"*","~*"),"?","~?"))=1,COUNTIF(Field!$B$5:$B$124,SUBSTITUTE(SUBSTITUTE(SUBSTITUTE(G29,"~","~~"),"*","~*"),"?","~?"))=1),1,0)+IF(AND(H29&lt;&gt;"",COUNTIFS(Field!$A$5:$A$124,6,Field!$B$5:$B$124,SUBSTITUTE(SUBSTITUTE(SUBSTITUTE(H29,"~","~~"),"*","~*"),"?","~?"))=1,COUNTIF(Field!$B$5:$B$124,SUBSTITUTE(SUBSTITUTE(SUBSTITUTE(H29,"~","~~"),"*","~*"),"?","~?"))=1),1,0)</f>
        <v>0</v>
      </c>
      <c r="J29" s="176" t="str">
        <f>IF(OR(C29="",COUNTIF(Field!$B$5:$B$124,SUBSTITUTE(SUBSTITUTE(SUBSTITUTE(C29,"~","~~"),"*","~*"),"?","~?"))&lt;&gt;1),"",IF(ISNUMBER(INDEX(Field!$C$5:$C$124,MATCH(SUBSTITUTE(SUBSTITUTE(SUBSTITUTE(C29,"~","~~"),"*","~*"),"?","~?"),Field!$B$5:$B$124,0))),INDEX(Field!$C$5:$C$124,MATCH(SUBSTITUTE(SUBSTITUTE(SUBSTITUTE(C29,"~","~~"),"*","~*"),"?","~?"),Field!$B$5:$B$124,0)),""))</f>
        <v/>
      </c>
      <c r="K29" s="177" t="str">
        <f>IF(OR(D29="",COUNTIF(Field!$B$5:$B$124,SUBSTITUTE(SUBSTITUTE(SUBSTITUTE(D29,"~","~~"),"*","~*"),"?","~?"))&lt;&gt;1),"",IF(ISNUMBER(INDEX(Field!$C$5:$C$124,MATCH(SUBSTITUTE(SUBSTITUTE(SUBSTITUTE(D29,"~","~~"),"*","~*"),"?","~?"),Field!$B$5:$B$124,0))),INDEX(Field!$C$5:$C$124,MATCH(SUBSTITUTE(SUBSTITUTE(SUBSTITUTE(D29,"~","~~"),"*","~*"),"?","~?"),Field!$B$5:$B$124,0)),""))</f>
        <v/>
      </c>
      <c r="L29" s="177" t="str">
        <f>IF(OR(E29="",COUNTIF(Field!$B$5:$B$124,SUBSTITUTE(SUBSTITUTE(SUBSTITUTE(E29,"~","~~"),"*","~*"),"?","~?"))&lt;&gt;1),"",IF(ISNUMBER(INDEX(Field!$C$5:$C$124,MATCH(SUBSTITUTE(SUBSTITUTE(SUBSTITUTE(E29,"~","~~"),"*","~*"),"?","~?"),Field!$B$5:$B$124,0))),INDEX(Field!$C$5:$C$124,MATCH(SUBSTITUTE(SUBSTITUTE(SUBSTITUTE(E29,"~","~~"),"*","~*"),"?","~?"),Field!$B$5:$B$124,0)),""))</f>
        <v/>
      </c>
      <c r="M29" s="177" t="str">
        <f>IF(OR(F29="",COUNTIF(Field!$B$5:$B$124,SUBSTITUTE(SUBSTITUTE(SUBSTITUTE(F29,"~","~~"),"*","~*"),"?","~?"))&lt;&gt;1),"",IF(ISNUMBER(INDEX(Field!$C$5:$C$124,MATCH(SUBSTITUTE(SUBSTITUTE(SUBSTITUTE(F29,"~","~~"),"*","~*"),"?","~?"),Field!$B$5:$B$124,0))),INDEX(Field!$C$5:$C$124,MATCH(SUBSTITUTE(SUBSTITUTE(SUBSTITUTE(F29,"~","~~"),"*","~*"),"?","~?"),Field!$B$5:$B$124,0)),""))</f>
        <v/>
      </c>
      <c r="N29" s="177" t="str">
        <f>IF(OR(G29="",COUNTIF(Field!$B$5:$B$124,SUBSTITUTE(SUBSTITUTE(SUBSTITUTE(G29,"~","~~"),"*","~*"),"?","~?"))&lt;&gt;1),"",IF(ISNUMBER(INDEX(Field!$C$5:$C$124,MATCH(SUBSTITUTE(SUBSTITUTE(SUBSTITUTE(G29,"~","~~"),"*","~*"),"?","~?"),Field!$B$5:$B$124,0))),INDEX(Field!$C$5:$C$124,MATCH(SUBSTITUTE(SUBSTITUTE(SUBSTITUTE(G29,"~","~~"),"*","~*"),"?","~?"),Field!$B$5:$B$124,0)),""))</f>
        <v/>
      </c>
      <c r="O29" s="178" t="str">
        <f>IF(OR(H29="",COUNTIF(Field!$B$5:$B$124,SUBSTITUTE(SUBSTITUTE(SUBSTITUTE(H29,"~","~~"),"*","~*"),"?","~?"))&lt;&gt;1),"",IF(ISNUMBER(INDEX(Field!$C$5:$C$124,MATCH(SUBSTITUTE(SUBSTITUTE(SUBSTITUTE(H29,"~","~~"),"*","~*"),"?","~?"),Field!$B$5:$B$124,0))),INDEX(Field!$C$5:$C$124,MATCH(SUBSTITUTE(SUBSTITUTE(SUBSTITUTE(H29,"~","~~"),"*","~*"),"?","~?"),Field!$B$5:$B$124,0)),""))</f>
        <v/>
      </c>
      <c r="P29" s="143" t="n">
        <f>COUNT(J29:O29)</f>
        <v>0</v>
      </c>
      <c r="Q29" s="144" t="str">
        <f>IF(R29&lt;&gt;"Ready","",SUM(J29:O29)-LARGE(J29:O29,1)-LARGE(J29:O29,2))</f>
        <v/>
      </c>
      <c r="R29" s="145" t="str">
        <f>IF(AND(B29="",COUNTA(C29:H29)=0,T29="",U29=""),"",IF(B29="","Missing entry name",IF(T29&lt;&gt;"Yes","Awaiting submission",IF(OR(AND(C29&lt;&gt;"",C29=D29),AND(C29&lt;&gt;"",C29=E29),AND(C29&lt;&gt;"",C29=F29),AND(C29&lt;&gt;"",C29=G29),AND(C29&lt;&gt;"",C29=H29),AND(D29&lt;&gt;"",D29=E29),AND(D29&lt;&gt;"",D29=F29),AND(D29&lt;&gt;"",D29=G29),AND(D29&lt;&gt;"",D29=H29),AND(E29&lt;&gt;"",E29=F29),AND(E29&lt;&gt;"",E29=G29),AND(E29&lt;&gt;"",E29=H29),AND(F29&lt;&gt;"",F29=G29),AND(F29&lt;&gt;"",F29=H29),AND(G29&lt;&gt;"",G29=H29)),"Duplicate pick",IF(COUNTBLANK(C29:H29)&gt;0,"Incomplete picks",IF(I29&lt;6,"Check field/tier",IF(P29&lt;6,"Incomplete scores","Ready")))))))</f>
        <v/>
      </c>
      <c r="S29" s="146" t="str">
        <f>IF(OR(R29&lt;&gt;"Ready",Q29=""),"",1+COUNTIFS($Q$7:$Q$31,"&lt;"&amp;Q29,$R$7:$R$31,"Ready"))</f>
        <v/>
      </c>
      <c r="T29" s="225"/>
      <c r="U29" s="225"/>
      <c r="V29" t="n">
        <f>IF(R29="",1000,IF(R29="Ready",S29,100))+ROW()/1000</f>
        <v>1000.029</v>
      </c>
    </row>
    <row r="30" ht="21" customHeight="1">
      <c r="A30" s="136" t="str">
        <v>Entry 24</v>
      </c>
      <c r="B30" s="219" t="str"/>
      <c r="C30" s="220" t="str"/>
      <c r="D30" s="220" t="str"/>
      <c r="E30" s="220" t="str"/>
      <c r="F30" s="220" t="str"/>
      <c r="G30" s="220" t="str"/>
      <c r="H30" s="221" t="str"/>
      <c r="I30" s="139" t="n">
        <f>IF(AND(C30&lt;&gt;"",COUNTIFS(Field!$A$5:$A$124,1,Field!$B$5:$B$124,SUBSTITUTE(SUBSTITUTE(SUBSTITUTE(C30,"~","~~"),"*","~*"),"?","~?"))=1,COUNTIF(Field!$B$5:$B$124,SUBSTITUTE(SUBSTITUTE(SUBSTITUTE(C30,"~","~~"),"*","~*"),"?","~?"))=1),1,0)+IF(AND(D30&lt;&gt;"",COUNTIFS(Field!$A$5:$A$124,2,Field!$B$5:$B$124,SUBSTITUTE(SUBSTITUTE(SUBSTITUTE(D30,"~","~~"),"*","~*"),"?","~?"))=1,COUNTIF(Field!$B$5:$B$124,SUBSTITUTE(SUBSTITUTE(SUBSTITUTE(D30,"~","~~"),"*","~*"),"?","~?"))=1),1,0)+IF(AND(E30&lt;&gt;"",COUNTIFS(Field!$A$5:$A$124,3,Field!$B$5:$B$124,SUBSTITUTE(SUBSTITUTE(SUBSTITUTE(E30,"~","~~"),"*","~*"),"?","~?"))=1,COUNTIF(Field!$B$5:$B$124,SUBSTITUTE(SUBSTITUTE(SUBSTITUTE(E30,"~","~~"),"*","~*"),"?","~?"))=1),1,0)+IF(AND(F30&lt;&gt;"",COUNTIFS(Field!$A$5:$A$124,4,Field!$B$5:$B$124,SUBSTITUTE(SUBSTITUTE(SUBSTITUTE(F30,"~","~~"),"*","~*"),"?","~?"))=1,COUNTIF(Field!$B$5:$B$124,SUBSTITUTE(SUBSTITUTE(SUBSTITUTE(F30,"~","~~"),"*","~*"),"?","~?"))=1),1,0)+IF(AND(G30&lt;&gt;"",COUNTIFS(Field!$A$5:$A$124,5,Field!$B$5:$B$124,SUBSTITUTE(SUBSTITUTE(SUBSTITUTE(G30,"~","~~"),"*","~*"),"?","~?"))=1,COUNTIF(Field!$B$5:$B$124,SUBSTITUTE(SUBSTITUTE(SUBSTITUTE(G30,"~","~~"),"*","~*"),"?","~?"))=1),1,0)+IF(AND(H30&lt;&gt;"",COUNTIFS(Field!$A$5:$A$124,6,Field!$B$5:$B$124,SUBSTITUTE(SUBSTITUTE(SUBSTITUTE(H30,"~","~~"),"*","~*"),"?","~?"))=1,COUNTIF(Field!$B$5:$B$124,SUBSTITUTE(SUBSTITUTE(SUBSTITUTE(H30,"~","~~"),"*","~*"),"?","~?"))=1),1,0)</f>
        <v>0</v>
      </c>
      <c r="J30" s="176" t="str">
        <f>IF(OR(C30="",COUNTIF(Field!$B$5:$B$124,SUBSTITUTE(SUBSTITUTE(SUBSTITUTE(C30,"~","~~"),"*","~*"),"?","~?"))&lt;&gt;1),"",IF(ISNUMBER(INDEX(Field!$C$5:$C$124,MATCH(SUBSTITUTE(SUBSTITUTE(SUBSTITUTE(C30,"~","~~"),"*","~*"),"?","~?"),Field!$B$5:$B$124,0))),INDEX(Field!$C$5:$C$124,MATCH(SUBSTITUTE(SUBSTITUTE(SUBSTITUTE(C30,"~","~~"),"*","~*"),"?","~?"),Field!$B$5:$B$124,0)),""))</f>
        <v/>
      </c>
      <c r="K30" s="177" t="str">
        <f>IF(OR(D30="",COUNTIF(Field!$B$5:$B$124,SUBSTITUTE(SUBSTITUTE(SUBSTITUTE(D30,"~","~~"),"*","~*"),"?","~?"))&lt;&gt;1),"",IF(ISNUMBER(INDEX(Field!$C$5:$C$124,MATCH(SUBSTITUTE(SUBSTITUTE(SUBSTITUTE(D30,"~","~~"),"*","~*"),"?","~?"),Field!$B$5:$B$124,0))),INDEX(Field!$C$5:$C$124,MATCH(SUBSTITUTE(SUBSTITUTE(SUBSTITUTE(D30,"~","~~"),"*","~*"),"?","~?"),Field!$B$5:$B$124,0)),""))</f>
        <v/>
      </c>
      <c r="L30" s="177" t="str">
        <f>IF(OR(E30="",COUNTIF(Field!$B$5:$B$124,SUBSTITUTE(SUBSTITUTE(SUBSTITUTE(E30,"~","~~"),"*","~*"),"?","~?"))&lt;&gt;1),"",IF(ISNUMBER(INDEX(Field!$C$5:$C$124,MATCH(SUBSTITUTE(SUBSTITUTE(SUBSTITUTE(E30,"~","~~"),"*","~*"),"?","~?"),Field!$B$5:$B$124,0))),INDEX(Field!$C$5:$C$124,MATCH(SUBSTITUTE(SUBSTITUTE(SUBSTITUTE(E30,"~","~~"),"*","~*"),"?","~?"),Field!$B$5:$B$124,0)),""))</f>
        <v/>
      </c>
      <c r="M30" s="177" t="str">
        <f>IF(OR(F30="",COUNTIF(Field!$B$5:$B$124,SUBSTITUTE(SUBSTITUTE(SUBSTITUTE(F30,"~","~~"),"*","~*"),"?","~?"))&lt;&gt;1),"",IF(ISNUMBER(INDEX(Field!$C$5:$C$124,MATCH(SUBSTITUTE(SUBSTITUTE(SUBSTITUTE(F30,"~","~~"),"*","~*"),"?","~?"),Field!$B$5:$B$124,0))),INDEX(Field!$C$5:$C$124,MATCH(SUBSTITUTE(SUBSTITUTE(SUBSTITUTE(F30,"~","~~"),"*","~*"),"?","~?"),Field!$B$5:$B$124,0)),""))</f>
        <v/>
      </c>
      <c r="N30" s="177" t="str">
        <f>IF(OR(G30="",COUNTIF(Field!$B$5:$B$124,SUBSTITUTE(SUBSTITUTE(SUBSTITUTE(G30,"~","~~"),"*","~*"),"?","~?"))&lt;&gt;1),"",IF(ISNUMBER(INDEX(Field!$C$5:$C$124,MATCH(SUBSTITUTE(SUBSTITUTE(SUBSTITUTE(G30,"~","~~"),"*","~*"),"?","~?"),Field!$B$5:$B$124,0))),INDEX(Field!$C$5:$C$124,MATCH(SUBSTITUTE(SUBSTITUTE(SUBSTITUTE(G30,"~","~~"),"*","~*"),"?","~?"),Field!$B$5:$B$124,0)),""))</f>
        <v/>
      </c>
      <c r="O30" s="178" t="str">
        <f>IF(OR(H30="",COUNTIF(Field!$B$5:$B$124,SUBSTITUTE(SUBSTITUTE(SUBSTITUTE(H30,"~","~~"),"*","~*"),"?","~?"))&lt;&gt;1),"",IF(ISNUMBER(INDEX(Field!$C$5:$C$124,MATCH(SUBSTITUTE(SUBSTITUTE(SUBSTITUTE(H30,"~","~~"),"*","~*"),"?","~?"),Field!$B$5:$B$124,0))),INDEX(Field!$C$5:$C$124,MATCH(SUBSTITUTE(SUBSTITUTE(SUBSTITUTE(H30,"~","~~"),"*","~*"),"?","~?"),Field!$B$5:$B$124,0)),""))</f>
        <v/>
      </c>
      <c r="P30" s="143" t="n">
        <f>COUNT(J30:O30)</f>
        <v>0</v>
      </c>
      <c r="Q30" s="144" t="str">
        <f>IF(R30&lt;&gt;"Ready","",SUM(J30:O30)-LARGE(J30:O30,1)-LARGE(J30:O30,2))</f>
        <v/>
      </c>
      <c r="R30" s="145" t="str">
        <f>IF(AND(B30="",COUNTA(C30:H30)=0,T30="",U30=""),"",IF(B30="","Missing entry name",IF(T30&lt;&gt;"Yes","Awaiting submission",IF(OR(AND(C30&lt;&gt;"",C30=D30),AND(C30&lt;&gt;"",C30=E30),AND(C30&lt;&gt;"",C30=F30),AND(C30&lt;&gt;"",C30=G30),AND(C30&lt;&gt;"",C30=H30),AND(D30&lt;&gt;"",D30=E30),AND(D30&lt;&gt;"",D30=F30),AND(D30&lt;&gt;"",D30=G30),AND(D30&lt;&gt;"",D30=H30),AND(E30&lt;&gt;"",E30=F30),AND(E30&lt;&gt;"",E30=G30),AND(E30&lt;&gt;"",E30=H30),AND(F30&lt;&gt;"",F30=G30),AND(F30&lt;&gt;"",F30=H30),AND(G30&lt;&gt;"",G30=H30)),"Duplicate pick",IF(COUNTBLANK(C30:H30)&gt;0,"Incomplete picks",IF(I30&lt;6,"Check field/tier",IF(P30&lt;6,"Incomplete scores","Ready")))))))</f>
        <v/>
      </c>
      <c r="S30" s="146" t="str">
        <f>IF(OR(R30&lt;&gt;"Ready",Q30=""),"",1+COUNTIFS($Q$7:$Q$31,"&lt;"&amp;Q30,$R$7:$R$31,"Ready"))</f>
        <v/>
      </c>
      <c r="T30" s="225"/>
      <c r="U30" s="225"/>
      <c r="V30" t="n">
        <f>IF(R30="",1000,IF(R30="Ready",S30,100))+ROW()/1000</f>
        <v>1000.03</v>
      </c>
    </row>
    <row r="31" ht="21" customHeight="1">
      <c r="A31" s="136" t="str">
        <v>Entry 25</v>
      </c>
      <c r="B31" s="222" t="str"/>
      <c r="C31" s="223" t="str"/>
      <c r="D31" s="223" t="str"/>
      <c r="E31" s="223" t="str"/>
      <c r="F31" s="223" t="str"/>
      <c r="G31" s="223" t="str"/>
      <c r="H31" s="224" t="str"/>
      <c r="I31" s="149" t="n">
        <f>IF(AND(C31&lt;&gt;"",COUNTIFS(Field!$A$5:$A$124,1,Field!$B$5:$B$124,SUBSTITUTE(SUBSTITUTE(SUBSTITUTE(C31,"~","~~"),"*","~*"),"?","~?"))=1,COUNTIF(Field!$B$5:$B$124,SUBSTITUTE(SUBSTITUTE(SUBSTITUTE(C31,"~","~~"),"*","~*"),"?","~?"))=1),1,0)+IF(AND(D31&lt;&gt;"",COUNTIFS(Field!$A$5:$A$124,2,Field!$B$5:$B$124,SUBSTITUTE(SUBSTITUTE(SUBSTITUTE(D31,"~","~~"),"*","~*"),"?","~?"))=1,COUNTIF(Field!$B$5:$B$124,SUBSTITUTE(SUBSTITUTE(SUBSTITUTE(D31,"~","~~"),"*","~*"),"?","~?"))=1),1,0)+IF(AND(E31&lt;&gt;"",COUNTIFS(Field!$A$5:$A$124,3,Field!$B$5:$B$124,SUBSTITUTE(SUBSTITUTE(SUBSTITUTE(E31,"~","~~"),"*","~*"),"?","~?"))=1,COUNTIF(Field!$B$5:$B$124,SUBSTITUTE(SUBSTITUTE(SUBSTITUTE(E31,"~","~~"),"*","~*"),"?","~?"))=1),1,0)+IF(AND(F31&lt;&gt;"",COUNTIFS(Field!$A$5:$A$124,4,Field!$B$5:$B$124,SUBSTITUTE(SUBSTITUTE(SUBSTITUTE(F31,"~","~~"),"*","~*"),"?","~?"))=1,COUNTIF(Field!$B$5:$B$124,SUBSTITUTE(SUBSTITUTE(SUBSTITUTE(F31,"~","~~"),"*","~*"),"?","~?"))=1),1,0)+IF(AND(G31&lt;&gt;"",COUNTIFS(Field!$A$5:$A$124,5,Field!$B$5:$B$124,SUBSTITUTE(SUBSTITUTE(SUBSTITUTE(G31,"~","~~"),"*","~*"),"?","~?"))=1,COUNTIF(Field!$B$5:$B$124,SUBSTITUTE(SUBSTITUTE(SUBSTITUTE(G31,"~","~~"),"*","~*"),"?","~?"))=1),1,0)+IF(AND(H31&lt;&gt;"",COUNTIFS(Field!$A$5:$A$124,6,Field!$B$5:$B$124,SUBSTITUTE(SUBSTITUTE(SUBSTITUTE(H31,"~","~~"),"*","~*"),"?","~?"))=1,COUNTIF(Field!$B$5:$B$124,SUBSTITUTE(SUBSTITUTE(SUBSTITUTE(H31,"~","~~"),"*","~*"),"?","~?"))=1),1,0)</f>
        <v>0</v>
      </c>
      <c r="J31" s="179" t="str">
        <f>IF(OR(C31="",COUNTIF(Field!$B$5:$B$124,SUBSTITUTE(SUBSTITUTE(SUBSTITUTE(C31,"~","~~"),"*","~*"),"?","~?"))&lt;&gt;1),"",IF(ISNUMBER(INDEX(Field!$C$5:$C$124,MATCH(SUBSTITUTE(SUBSTITUTE(SUBSTITUTE(C31,"~","~~"),"*","~*"),"?","~?"),Field!$B$5:$B$124,0))),INDEX(Field!$C$5:$C$124,MATCH(SUBSTITUTE(SUBSTITUTE(SUBSTITUTE(C31,"~","~~"),"*","~*"),"?","~?"),Field!$B$5:$B$124,0)),""))</f>
        <v/>
      </c>
      <c r="K31" s="180" t="str">
        <f>IF(OR(D31="",COUNTIF(Field!$B$5:$B$124,SUBSTITUTE(SUBSTITUTE(SUBSTITUTE(D31,"~","~~"),"*","~*"),"?","~?"))&lt;&gt;1),"",IF(ISNUMBER(INDEX(Field!$C$5:$C$124,MATCH(SUBSTITUTE(SUBSTITUTE(SUBSTITUTE(D31,"~","~~"),"*","~*"),"?","~?"),Field!$B$5:$B$124,0))),INDEX(Field!$C$5:$C$124,MATCH(SUBSTITUTE(SUBSTITUTE(SUBSTITUTE(D31,"~","~~"),"*","~*"),"?","~?"),Field!$B$5:$B$124,0)),""))</f>
        <v/>
      </c>
      <c r="L31" s="180" t="str">
        <f>IF(OR(E31="",COUNTIF(Field!$B$5:$B$124,SUBSTITUTE(SUBSTITUTE(SUBSTITUTE(E31,"~","~~"),"*","~*"),"?","~?"))&lt;&gt;1),"",IF(ISNUMBER(INDEX(Field!$C$5:$C$124,MATCH(SUBSTITUTE(SUBSTITUTE(SUBSTITUTE(E31,"~","~~"),"*","~*"),"?","~?"),Field!$B$5:$B$124,0))),INDEX(Field!$C$5:$C$124,MATCH(SUBSTITUTE(SUBSTITUTE(SUBSTITUTE(E31,"~","~~"),"*","~*"),"?","~?"),Field!$B$5:$B$124,0)),""))</f>
        <v/>
      </c>
      <c r="M31" s="180" t="str">
        <f>IF(OR(F31="",COUNTIF(Field!$B$5:$B$124,SUBSTITUTE(SUBSTITUTE(SUBSTITUTE(F31,"~","~~"),"*","~*"),"?","~?"))&lt;&gt;1),"",IF(ISNUMBER(INDEX(Field!$C$5:$C$124,MATCH(SUBSTITUTE(SUBSTITUTE(SUBSTITUTE(F31,"~","~~"),"*","~*"),"?","~?"),Field!$B$5:$B$124,0))),INDEX(Field!$C$5:$C$124,MATCH(SUBSTITUTE(SUBSTITUTE(SUBSTITUTE(F31,"~","~~"),"*","~*"),"?","~?"),Field!$B$5:$B$124,0)),""))</f>
        <v/>
      </c>
      <c r="N31" s="180" t="str">
        <f>IF(OR(G31="",COUNTIF(Field!$B$5:$B$124,SUBSTITUTE(SUBSTITUTE(SUBSTITUTE(G31,"~","~~"),"*","~*"),"?","~?"))&lt;&gt;1),"",IF(ISNUMBER(INDEX(Field!$C$5:$C$124,MATCH(SUBSTITUTE(SUBSTITUTE(SUBSTITUTE(G31,"~","~~"),"*","~*"),"?","~?"),Field!$B$5:$B$124,0))),INDEX(Field!$C$5:$C$124,MATCH(SUBSTITUTE(SUBSTITUTE(SUBSTITUTE(G31,"~","~~"),"*","~*"),"?","~?"),Field!$B$5:$B$124,0)),""))</f>
        <v/>
      </c>
      <c r="O31" s="181" t="str">
        <f>IF(OR(H31="",COUNTIF(Field!$B$5:$B$124,SUBSTITUTE(SUBSTITUTE(SUBSTITUTE(H31,"~","~~"),"*","~*"),"?","~?"))&lt;&gt;1),"",IF(ISNUMBER(INDEX(Field!$C$5:$C$124,MATCH(SUBSTITUTE(SUBSTITUTE(SUBSTITUTE(H31,"~","~~"),"*","~*"),"?","~?"),Field!$B$5:$B$124,0))),INDEX(Field!$C$5:$C$124,MATCH(SUBSTITUTE(SUBSTITUTE(SUBSTITUTE(H31,"~","~~"),"*","~*"),"?","~?"),Field!$B$5:$B$124,0)),""))</f>
        <v/>
      </c>
      <c r="P31" s="153" t="n">
        <f>COUNT(J31:O31)</f>
        <v>0</v>
      </c>
      <c r="Q31" s="154" t="str">
        <f>IF(R31&lt;&gt;"Ready","",SUM(J31:O31)-LARGE(J31:O31,1)-LARGE(J31:O31,2))</f>
        <v/>
      </c>
      <c r="R31" s="155" t="str">
        <f>IF(AND(B31="",COUNTA(C31:H31)=0,T31="",U31=""),"",IF(B31="","Missing entry name",IF(T31&lt;&gt;"Yes","Awaiting submission",IF(OR(AND(C31&lt;&gt;"",C31=D31),AND(C31&lt;&gt;"",C31=E31),AND(C31&lt;&gt;"",C31=F31),AND(C31&lt;&gt;"",C31=G31),AND(C31&lt;&gt;"",C31=H31),AND(D31&lt;&gt;"",D31=E31),AND(D31&lt;&gt;"",D31=F31),AND(D31&lt;&gt;"",D31=G31),AND(D31&lt;&gt;"",D31=H31),AND(E31&lt;&gt;"",E31=F31),AND(E31&lt;&gt;"",E31=G31),AND(E31&lt;&gt;"",E31=H31),AND(F31&lt;&gt;"",F31=G31),AND(F31&lt;&gt;"",F31=H31),AND(G31&lt;&gt;"",G31=H31)),"Duplicate pick",IF(COUNTBLANK(C31:H31)&gt;0,"Incomplete picks",IF(I31&lt;6,"Check field/tier",IF(P31&lt;6,"Incomplete scores","Ready")))))))</f>
        <v/>
      </c>
      <c r="S31" s="156" t="str">
        <f>IF(OR(R31&lt;&gt;"Ready",Q31=""),"",1+COUNTIFS($Q$7:$Q$31,"&lt;"&amp;Q31,$R$7:$R$31,"Ready"))</f>
        <v/>
      </c>
      <c r="T31" s="225"/>
      <c r="U31" s="225"/>
      <c r="V31" t="n">
        <f>IF(R31="",1000,IF(R31="Ready",S31,100))+ROW()/1000</f>
        <v>1000.031</v>
      </c>
    </row>
    <row r="32">
      <c r="A32" s="157"/>
      <c r="B32" s="158"/>
      <c r="C32" s="158"/>
      <c r="D32" s="158"/>
      <c r="E32" s="158"/>
      <c r="F32" s="158"/>
      <c r="G32" s="158"/>
      <c r="H32" s="158"/>
      <c r="I32" s="158"/>
      <c r="J32" s="158"/>
      <c r="K32" s="158"/>
      <c r="L32" s="158"/>
      <c r="M32" s="158"/>
      <c r="N32" s="158"/>
      <c r="O32" s="158"/>
      <c r="P32" s="158"/>
      <c r="Q32" s="158"/>
      <c r="R32" s="158"/>
      <c r="S32" s="159"/>
    </row>
    <row r="33">
      <c r="A33" s="157"/>
      <c r="B33" s="158"/>
      <c r="C33" s="158"/>
      <c r="D33" s="158"/>
      <c r="E33" s="158"/>
      <c r="F33" s="158"/>
      <c r="G33" s="158"/>
      <c r="H33" s="158"/>
      <c r="I33" s="158"/>
      <c r="J33" s="158"/>
      <c r="K33" s="158"/>
      <c r="L33" s="158"/>
      <c r="M33" s="158"/>
      <c r="N33" s="158"/>
      <c r="O33" s="158"/>
      <c r="P33" s="158"/>
      <c r="Q33" s="158"/>
      <c r="R33" s="158"/>
      <c r="S33" s="159"/>
    </row>
    <row r="34">
      <c r="A34" s="157"/>
      <c r="B34" s="158"/>
      <c r="C34" s="158"/>
      <c r="D34" s="158"/>
      <c r="E34" s="158"/>
      <c r="F34" s="158"/>
      <c r="G34" s="158"/>
      <c r="H34" s="158"/>
      <c r="I34" s="158"/>
      <c r="J34" s="158"/>
      <c r="K34" s="158"/>
      <c r="L34" s="158"/>
      <c r="M34" s="158"/>
      <c r="N34" s="158"/>
      <c r="O34" s="158"/>
      <c r="P34" s="158"/>
      <c r="Q34" s="158"/>
      <c r="R34" s="158"/>
      <c r="S34" s="159"/>
    </row>
    <row r="35">
      <c r="A35" s="157"/>
      <c r="B35" s="158"/>
      <c r="C35" s="158"/>
      <c r="D35" s="158"/>
      <c r="E35" s="158"/>
      <c r="F35" s="158"/>
      <c r="G35" s="158"/>
      <c r="H35" s="158"/>
      <c r="I35" s="158"/>
      <c r="J35" s="158"/>
      <c r="K35" s="158"/>
      <c r="L35" s="158"/>
      <c r="M35" s="158"/>
      <c r="N35" s="158"/>
      <c r="O35" s="158"/>
      <c r="P35" s="158"/>
      <c r="Q35" s="158"/>
      <c r="R35" s="158"/>
      <c r="S35" s="159"/>
    </row>
    <row r="36">
      <c r="A36" s="157"/>
      <c r="B36" s="158"/>
      <c r="C36" s="158"/>
      <c r="D36" s="158"/>
      <c r="E36" s="158"/>
      <c r="F36" s="158"/>
      <c r="G36" s="158"/>
      <c r="H36" s="158"/>
      <c r="I36" s="158"/>
      <c r="J36" s="158"/>
      <c r="K36" s="158"/>
      <c r="L36" s="158"/>
      <c r="M36" s="158"/>
      <c r="N36" s="158"/>
      <c r="O36" s="158"/>
      <c r="P36" s="158"/>
      <c r="Q36" s="158"/>
      <c r="R36" s="158"/>
      <c r="S36" s="159"/>
    </row>
    <row r="37">
      <c r="A37" s="157"/>
      <c r="B37" s="158"/>
      <c r="C37" s="158"/>
      <c r="D37" s="158"/>
      <c r="E37" s="158"/>
      <c r="F37" s="158"/>
      <c r="G37" s="158"/>
      <c r="H37" s="158"/>
      <c r="I37" s="158"/>
      <c r="J37" s="158"/>
      <c r="K37" s="158"/>
      <c r="L37" s="158"/>
      <c r="M37" s="158"/>
      <c r="N37" s="158"/>
      <c r="O37" s="158"/>
      <c r="P37" s="158"/>
      <c r="Q37" s="158"/>
      <c r="R37" s="158"/>
      <c r="S37" s="159"/>
    </row>
    <row r="38">
      <c r="A38" s="157"/>
      <c r="B38" s="158"/>
      <c r="C38" s="158"/>
      <c r="D38" s="158"/>
      <c r="E38" s="158"/>
      <c r="F38" s="158"/>
      <c r="G38" s="158"/>
      <c r="H38" s="158"/>
      <c r="I38" s="158"/>
      <c r="J38" s="158"/>
      <c r="K38" s="158"/>
      <c r="L38" s="158"/>
      <c r="M38" s="158"/>
      <c r="N38" s="158"/>
      <c r="O38" s="158"/>
      <c r="P38" s="158"/>
      <c r="Q38" s="158"/>
      <c r="R38" s="158"/>
      <c r="S38" s="159"/>
    </row>
    <row r="39">
      <c r="A39" s="157"/>
      <c r="B39" s="158"/>
      <c r="C39" s="158"/>
      <c r="D39" s="158"/>
      <c r="E39" s="158"/>
      <c r="F39" s="158"/>
      <c r="G39" s="158"/>
      <c r="H39" s="158"/>
      <c r="I39" s="158"/>
      <c r="J39" s="158"/>
      <c r="K39" s="158"/>
      <c r="L39" s="158"/>
      <c r="M39" s="158"/>
      <c r="N39" s="158"/>
      <c r="O39" s="158"/>
      <c r="P39" s="158"/>
      <c r="Q39" s="158"/>
      <c r="R39" s="158"/>
      <c r="S39" s="159"/>
    </row>
    <row r="40">
      <c r="A40" s="160"/>
      <c r="B40" s="161"/>
      <c r="C40" s="161"/>
      <c r="D40" s="161"/>
      <c r="E40" s="161"/>
      <c r="F40" s="161"/>
      <c r="G40" s="161"/>
      <c r="H40" s="161"/>
      <c r="I40" s="161"/>
      <c r="J40" s="161"/>
      <c r="K40" s="161"/>
      <c r="L40" s="161"/>
      <c r="M40" s="161"/>
      <c r="N40" s="161"/>
      <c r="O40" s="161"/>
      <c r="P40" s="161"/>
      <c r="Q40" s="161"/>
      <c r="R40" s="161"/>
      <c r="S40" s="162"/>
    </row>
  </sheetData>
  <sheetProtection sheet="1" objects="1" scenarios="1" selectLockedCells="0" selectUnlockedCells="0"/>
  <mergeCells>
    <mergeCell ref="A1:S1"/>
    <mergeCell ref="A2:S2"/>
    <mergeCell ref="A4:S4"/>
  </mergeCells>
  <conditionalFormatting sqref="R7:R31">
    <cfRule type="containsText" dxfId="1" priority="1" operator="containsText" text="Ready"/>
    <cfRule type="containsText" dxfId="2" priority="2" operator="containsText" text="Incomplete"/>
    <cfRule type="containsText" dxfId="3" priority="3" operator="containsText" text="Check"/>
    <cfRule type="containsText" dxfId="4" priority="4" operator="containsText" text="Duplicate"/>
  </conditionalFormatting>
  <dataValidations count="7">
    <dataValidation type="list" sqref="C7:C31">
      <formula1>Field!$B$5:$B$124</formula1>
    </dataValidation>
    <dataValidation type="list" sqref="D7:D31">
      <formula1>Field!$B$5:$B$124</formula1>
    </dataValidation>
    <dataValidation type="list" sqref="E7:E31">
      <formula1>Field!$B$5:$B$124</formula1>
    </dataValidation>
    <dataValidation type="list" sqref="F7:F31">
      <formula1>Field!$B$5:$B$124</formula1>
    </dataValidation>
    <dataValidation type="list" sqref="G7:G31">
      <formula1>Field!$B$5:$B$124</formula1>
    </dataValidation>
    <dataValidation type="list" sqref="H7:H31">
      <formula1>Field!$B$5:$B$124</formula1>
    </dataValidation>
    <dataValidation type="list" sqref="T7:T31">
      <formula1>"Yes"</formula1>
    </dataValidation>
  </dataValidations>
  <pageMargins left="0.35" right="0.35" top="0.35" bottom="0.35" header="0.15" footer="0.15"/>
  <pageSetup paperSize="1" orientation="landscape" fitToWidth="1" fitToHeight="1"/>
</worksheet>
</file>

<file path=xl/worksheets/sheet5.xml><?xml version="1.0" encoding="utf-8"?>
<worksheet xmlns="http://schemas.openxmlformats.org/spreadsheetml/2006/main">
  <sheetPr>
    <pageSetUpPr fitToPage="1"/>
  </sheetPr>
  <sheetViews>
    <sheetView showGridLines="0" workbookViewId="0">
      <pane ySplit="6" topLeftCell="A7" activePane="bottomLeft" state="frozen"/>
    </sheetView>
  </sheetViews>
  <sheetFormatPr defaultRowHeight="15"/>
  <cols>
    <col min="1" max="1" width="26" hidden="0" customWidth="1"/>
    <col min="2" max="2" width="17" hidden="0" customWidth="1"/>
    <col min="3" max="3" width="3" hidden="0" customWidth="1"/>
    <col min="4" max="4" width="24" hidden="0" customWidth="1"/>
    <col min="5" max="5" width="17" hidden="0" customWidth="1"/>
    <col min="6" max="6" width="17" hidden="0" customWidth="1"/>
    <col min="7" max="7" width="17" hidden="0" customWidth="1"/>
    <col min="8" max="8" width="3" hidden="1" customWidth="1"/>
    <col min="9" max="9" width="3" hidden="1" customWidth="1"/>
    <col min="10" max="10" width="3" hidden="1" customWidth="1"/>
    <col min="11" max="11" width="3" hidden="1" customWidth="1"/>
    <col min="12" max="12" width="3" hidden="1" customWidth="1"/>
    <col min="13" max="13" width="3" hidden="1" customWidth="1"/>
    <col min="14" max="14" width="3" hidden="1" customWidth="1"/>
    <col min="15" max="15" width="3" hidden="1" customWidth="1"/>
    <col min="16" max="16" width="3" hidden="1" customWidth="1"/>
    <col min="17" max="17" width="3" hidden="1" customWidth="1"/>
    <col min="18" max="18" width="3" hidden="1" customWidth="1"/>
    <col min="19" max="19" width="3" hidden="1" customWidth="1"/>
  </cols>
  <sheetData>
    <row r="1" ht="34" customHeight="1">
      <c r="A1" s="190" t="str">
        <v>Try it first: fictional example</v>
      </c>
      <c r="B1" s="166"/>
      <c r="C1" s="166"/>
      <c r="D1" s="166"/>
      <c r="E1" s="166"/>
      <c r="F1" s="166"/>
      <c r="G1" s="166"/>
      <c r="H1" s="165"/>
      <c r="I1" s="165"/>
      <c r="J1" s="165"/>
      <c r="K1" s="165"/>
      <c r="L1" s="165"/>
      <c r="M1" s="165"/>
      <c r="N1" s="165"/>
      <c r="O1" s="165"/>
      <c r="P1" s="165"/>
      <c r="Q1" s="165"/>
      <c r="R1" s="165"/>
      <c r="S1" s="165"/>
    </row>
    <row r="2" ht="40" customHeight="1">
      <c r="A2" s="166" t="str">
        <v>Edit yellow B6 from −8 to −6. Both teams update from −14 to −12. Then restore −8.</v>
      </c>
      <c r="B2" s="166"/>
      <c r="C2" s="166"/>
      <c r="D2" s="166"/>
      <c r="E2" s="166"/>
      <c r="F2" s="166"/>
      <c r="G2" s="166"/>
      <c r="H2" s="165"/>
      <c r="I2" s="165"/>
      <c r="J2" s="165"/>
      <c r="K2" s="165"/>
      <c r="L2" s="165"/>
      <c r="M2" s="165"/>
      <c r="N2" s="165"/>
      <c r="O2" s="165"/>
      <c r="P2" s="165"/>
      <c r="Q2" s="165"/>
      <c r="R2" s="165"/>
      <c r="S2" s="165"/>
    </row>
    <row r="3" ht="25" customHeight="1">
      <c r="A3" s="165"/>
      <c r="B3" s="165"/>
      <c r="C3" s="165"/>
      <c r="D3" s="165"/>
      <c r="E3" s="165"/>
      <c r="F3" s="165"/>
      <c r="G3" s="165"/>
      <c r="H3" s="165"/>
      <c r="I3" s="165"/>
      <c r="J3" s="165"/>
      <c r="K3" s="165"/>
      <c r="L3" s="165"/>
      <c r="M3" s="165"/>
      <c r="N3" s="165"/>
      <c r="O3" s="165"/>
      <c r="P3" s="165"/>
      <c r="Q3" s="165"/>
      <c r="R3" s="165"/>
      <c r="S3" s="165"/>
    </row>
    <row r="4" ht="25" customHeight="1">
      <c r="A4" s="165"/>
      <c r="B4" s="165"/>
      <c r="C4" s="165"/>
      <c r="D4" s="165"/>
      <c r="E4" s="165"/>
      <c r="F4" s="165"/>
      <c r="G4" s="165"/>
      <c r="H4" s="165"/>
      <c r="I4" s="165"/>
      <c r="J4" s="165"/>
      <c r="K4" s="165"/>
      <c r="L4" s="165"/>
      <c r="M4" s="165"/>
      <c r="N4" s="165"/>
      <c r="O4" s="165"/>
      <c r="P4" s="165"/>
      <c r="Q4" s="165"/>
      <c r="R4" s="165"/>
      <c r="S4" s="165"/>
    </row>
    <row r="5" ht="32" customHeight="1">
      <c r="A5" s="169" t="str">
        <v>Fictional golfer</v>
      </c>
      <c r="B5" s="169" t="str">
        <v>Adjusted score</v>
      </c>
      <c r="C5" s="165"/>
      <c r="D5" s="169" t="str">
        <v>Entry</v>
      </c>
      <c r="E5" s="169" t="str">
        <v>Best four</v>
      </c>
      <c r="F5" s="169" t="str">
        <v>Status</v>
      </c>
      <c r="G5" s="169" t="str">
        <v>Place</v>
      </c>
      <c r="H5" s="165"/>
      <c r="I5" s="165"/>
      <c r="J5" s="165"/>
      <c r="K5" s="165"/>
      <c r="L5" s="165"/>
      <c r="M5" s="165"/>
      <c r="N5" s="165"/>
      <c r="O5" s="165"/>
      <c r="P5" s="165"/>
      <c r="Q5" s="165"/>
      <c r="R5" s="165"/>
      <c r="S5" s="165"/>
    </row>
    <row r="6" ht="25" customHeight="1">
      <c r="A6" s="165" t="str">
        <v>Fictional Golfer 1A</v>
      </c>
      <c r="B6" s="213" t="n">
        <v>-8</v>
      </c>
      <c r="C6" s="165"/>
      <c r="D6" s="165" t="str">
        <v>Augusta Aces</v>
      </c>
      <c r="E6" s="187" t="n">
        <f>IF(COUNT($B$6:$B$11)&lt;6,"",SUM($B$6:$B$11)-LARGE($B$6:$B$11,1)-LARGE($B$6:$B$11,2))</f>
        <v>-14</v>
      </c>
      <c r="F6" s="186" t="str">
        <f>IF(COUNT($B$6:$B$11)&lt;6,"Incomplete scores","Ready")</f>
        <v>Ready</v>
      </c>
      <c r="G6" s="187" t="n">
        <f>IF(F6="Ready",1+COUNTIFS($E$6:$E$8,"&lt;"&amp;E6,$F$6:$F$8,"Ready"),"")</f>
        <v>1</v>
      </c>
      <c r="H6" s="165"/>
      <c r="I6" s="165" t="n">
        <f>B6</f>
        <v>-8</v>
      </c>
      <c r="J6" s="165" t="n">
        <f>B7</f>
        <v>-5</v>
      </c>
      <c r="K6" s="165" t="n">
        <f>B8</f>
        <v>-2</v>
      </c>
      <c r="L6" s="165" t="n">
        <f>B9</f>
        <v>1</v>
      </c>
      <c r="M6" s="165" t="n">
        <f>B10</f>
        <v>6</v>
      </c>
      <c r="N6" s="165" t="str">
        <f>IF(ISNUMBER(B12),B12,"")</f>
        <v/>
      </c>
      <c r="O6" s="165"/>
      <c r="P6" s="165"/>
      <c r="Q6" s="165"/>
      <c r="R6" s="165"/>
      <c r="S6" s="165"/>
    </row>
    <row r="7" ht="25" customHeight="1">
      <c r="A7" s="165" t="str">
        <v>Fictional Golfer 2A</v>
      </c>
      <c r="B7" s="213" t="n">
        <v>-5</v>
      </c>
      <c r="C7" s="165"/>
      <c r="D7" s="165" t="str">
        <v>Fairway Friends</v>
      </c>
      <c r="E7" s="187" t="n">
        <f>IF(COUNT($B$6:$B$11)&lt;6,"",SUM($B$6:$B$11)-LARGE($B$6:$B$11,1)-LARGE($B$6:$B$11,2))</f>
        <v>-14</v>
      </c>
      <c r="F7" s="186" t="str">
        <f>IF(COUNT($B$6:$B$11)&lt;6,"Incomplete scores","Ready")</f>
        <v>Ready</v>
      </c>
      <c r="G7" s="187" t="n">
        <f>IF(F7="Ready",1+COUNTIFS($E$6:$E$8,"&lt;"&amp;E7,$F$6:$F$8,"Ready"),"")</f>
        <v>1</v>
      </c>
      <c r="H7" s="165"/>
      <c r="I7" s="165"/>
      <c r="J7" s="165"/>
      <c r="K7" s="165"/>
      <c r="L7" s="165"/>
      <c r="M7" s="165"/>
      <c r="N7" s="165"/>
      <c r="O7" s="165"/>
      <c r="P7" s="165"/>
      <c r="Q7" s="165"/>
      <c r="R7" s="165"/>
      <c r="S7" s="165"/>
    </row>
    <row r="8" ht="25" customHeight="1">
      <c r="A8" s="165" t="str">
        <v>Fictional Golfer 3A</v>
      </c>
      <c r="B8" s="213" t="n">
        <v>-2</v>
      </c>
      <c r="C8" s="165"/>
      <c r="D8" s="165" t="str">
        <v>Missing score example</v>
      </c>
      <c r="E8" s="187" t="str">
        <f>IF(COUNT(I6:N6)&lt;6,"",SUM(I6:N6)-LARGE(I6:N6,1)-LARGE(I6:N6,2))</f>
        <v/>
      </c>
      <c r="F8" s="186" t="str">
        <f>IF(COUNT(B6:B10,B12)&lt;6,"Incomplete scores","Ready")</f>
        <v>Incomplete scores</v>
      </c>
      <c r="G8" s="187" t="str">
        <f>IF(F8="Ready",1+COUNTIFS($E$6:$E$8,"&lt;"&amp;E8,$F$6:$F$8,"Ready"),"")</f>
        <v/>
      </c>
      <c r="H8" s="165"/>
      <c r="I8" s="165"/>
      <c r="J8" s="165"/>
      <c r="K8" s="165"/>
      <c r="L8" s="165"/>
      <c r="M8" s="165"/>
      <c r="N8" s="165"/>
      <c r="O8" s="165"/>
      <c r="P8" s="165"/>
      <c r="Q8" s="165"/>
      <c r="R8" s="165"/>
      <c r="S8" s="165"/>
    </row>
    <row r="9" ht="25" customHeight="1">
      <c r="A9" s="165" t="str">
        <v>Fictional Golfer 4A</v>
      </c>
      <c r="B9" s="213" t="n">
        <v>1</v>
      </c>
      <c r="C9" s="165"/>
      <c r="D9" s="165"/>
      <c r="E9" s="165"/>
      <c r="F9" s="165"/>
      <c r="G9" s="165"/>
      <c r="H9" s="165"/>
      <c r="I9" s="165"/>
      <c r="J9" s="165"/>
      <c r="K9" s="165"/>
      <c r="L9" s="165"/>
      <c r="M9" s="165"/>
      <c r="N9" s="165"/>
      <c r="O9" s="165"/>
      <c r="P9" s="165"/>
      <c r="Q9" s="165"/>
      <c r="R9" s="165"/>
      <c r="S9" s="165"/>
    </row>
    <row r="10" ht="25" customHeight="1">
      <c r="A10" s="165" t="str">
        <v>Fictional Golfer 5A</v>
      </c>
      <c r="B10" s="213" t="n">
        <v>6</v>
      </c>
      <c r="C10" s="165"/>
      <c r="D10" s="165"/>
      <c r="E10" s="165"/>
      <c r="F10" s="165"/>
      <c r="G10" s="165"/>
      <c r="H10" s="165"/>
      <c r="I10" s="165"/>
      <c r="J10" s="165"/>
      <c r="K10" s="165"/>
      <c r="L10" s="165"/>
      <c r="M10" s="165"/>
      <c r="N10" s="165"/>
      <c r="O10" s="165"/>
      <c r="P10" s="165"/>
      <c r="Q10" s="165"/>
      <c r="R10" s="165"/>
      <c r="S10" s="165"/>
    </row>
    <row r="11" ht="25" customHeight="1">
      <c r="A11" s="165" t="str">
        <v>Fictional Golfer 6A</v>
      </c>
      <c r="B11" s="213" t="n">
        <v>10</v>
      </c>
      <c r="C11" s="165"/>
      <c r="D11" s="165"/>
      <c r="E11" s="165"/>
      <c r="F11" s="165"/>
      <c r="G11" s="165"/>
      <c r="H11" s="165"/>
      <c r="I11" s="165"/>
      <c r="J11" s="165"/>
      <c r="K11" s="165"/>
      <c r="L11" s="165"/>
      <c r="M11" s="165"/>
      <c r="N11" s="165"/>
      <c r="O11" s="165"/>
      <c r="P11" s="165"/>
      <c r="Q11" s="165"/>
      <c r="R11" s="165"/>
      <c r="S11" s="165"/>
    </row>
    <row r="12" ht="25" customHeight="1">
      <c r="A12" s="165" t="str">
        <v>Fictional Golfer 6B</v>
      </c>
      <c r="B12" s="170"/>
      <c r="C12" s="165"/>
      <c r="D12" s="165"/>
      <c r="E12" s="165"/>
      <c r="F12" s="165"/>
      <c r="G12" s="165"/>
      <c r="H12" s="165"/>
      <c r="I12" s="165"/>
      <c r="J12" s="165"/>
      <c r="K12" s="165"/>
      <c r="L12" s="165"/>
      <c r="M12" s="165"/>
      <c r="N12" s="165"/>
      <c r="O12" s="165"/>
      <c r="P12" s="165"/>
      <c r="Q12" s="165"/>
      <c r="R12" s="165"/>
      <c r="S12" s="165"/>
    </row>
    <row r="13" ht="40" customHeight="1">
      <c r="A13" s="166" t="str">
        <v>Both completed teams select these same six golfers. One score edit updates both totals.</v>
      </c>
      <c r="B13" s="166"/>
      <c r="C13" s="166"/>
      <c r="D13" s="166"/>
      <c r="E13" s="166"/>
      <c r="F13" s="166"/>
      <c r="G13" s="166"/>
      <c r="H13" s="165"/>
      <c r="I13" s="165"/>
      <c r="J13" s="165"/>
      <c r="K13" s="165"/>
      <c r="L13" s="165"/>
      <c r="M13" s="165"/>
      <c r="N13" s="165"/>
      <c r="O13" s="165"/>
      <c r="P13" s="165"/>
      <c r="Q13" s="165"/>
      <c r="R13" s="165"/>
      <c r="S13" s="165"/>
    </row>
    <row r="14" ht="40" customHeight="1">
      <c r="A14" s="166" t="str">
        <v>Try B11 = 0: best four becomes −15. Clear B11: both teams become unranked.</v>
      </c>
      <c r="B14" s="166"/>
      <c r="C14" s="166"/>
      <c r="D14" s="166"/>
      <c r="E14" s="166"/>
      <c r="F14" s="166"/>
      <c r="G14" s="166"/>
      <c r="H14" s="165"/>
      <c r="I14" s="165"/>
      <c r="J14" s="165"/>
      <c r="K14" s="165"/>
      <c r="L14" s="165"/>
      <c r="M14" s="165"/>
      <c r="N14" s="165"/>
      <c r="O14" s="165"/>
      <c r="P14" s="165"/>
      <c r="Q14" s="165"/>
      <c r="R14" s="165"/>
      <c r="S14" s="165"/>
    </row>
    <row r="15" ht="46" customHeight="1">
      <c r="A15" s="166" t="str">
        <v>Fictional cut / withdrawal rule: use +10 as the final adjusted score. B11 demonstrates that input; no penalty is calculated.</v>
      </c>
      <c r="B15" s="166"/>
      <c r="C15" s="166"/>
      <c r="D15" s="166"/>
      <c r="E15" s="166"/>
      <c r="F15" s="166"/>
      <c r="G15" s="166"/>
      <c r="H15" s="165"/>
      <c r="I15" s="165"/>
      <c r="J15" s="165"/>
      <c r="K15" s="165"/>
      <c r="L15" s="165"/>
      <c r="M15" s="165"/>
      <c r="N15" s="165"/>
      <c r="O15" s="165"/>
      <c r="P15" s="165"/>
      <c r="Q15" s="165"/>
      <c r="R15" s="165"/>
      <c r="S15" s="165"/>
    </row>
    <row r="16" ht="40" customHeight="1">
      <c r="A16" s="166" t="str">
        <v>The third team picks golfers 1A–5A and 6B. Its blank 6B score keeps it unranked.</v>
      </c>
      <c r="B16" s="166"/>
      <c r="C16" s="166"/>
      <c r="D16" s="166"/>
      <c r="E16" s="166"/>
      <c r="F16" s="166"/>
      <c r="G16" s="166"/>
      <c r="H16" s="165"/>
      <c r="I16" s="165"/>
      <c r="J16" s="165"/>
      <c r="K16" s="165"/>
      <c r="L16" s="165"/>
      <c r="M16" s="165"/>
      <c r="N16" s="165"/>
      <c r="O16" s="165"/>
      <c r="P16" s="165"/>
      <c r="Q16" s="165"/>
      <c r="R16" s="165"/>
      <c r="S16" s="165"/>
    </row>
    <row r="17" ht="25" customHeight="1">
      <c r="A17" s="165"/>
      <c r="B17" s="165"/>
      <c r="C17" s="165"/>
      <c r="D17" s="165"/>
      <c r="E17" s="165"/>
      <c r="F17" s="165"/>
      <c r="G17" s="165"/>
      <c r="H17" s="165"/>
      <c r="I17" s="165"/>
      <c r="J17" s="165"/>
      <c r="K17" s="165"/>
      <c r="L17" s="165"/>
      <c r="M17" s="165"/>
      <c r="N17" s="165"/>
      <c r="O17" s="165"/>
      <c r="P17" s="165"/>
      <c r="Q17" s="165"/>
      <c r="R17" s="165"/>
      <c r="S17" s="165"/>
    </row>
    <row r="18" ht="44" customHeight="1">
      <c r="A18" s="166" t="str">
        <v>Next: complete Rules, then add your confirmed golfers in Field. This example is separate from your real pool.</v>
      </c>
      <c r="B18" s="166"/>
      <c r="C18" s="166"/>
      <c r="D18" s="166"/>
      <c r="E18" s="166"/>
      <c r="F18" s="166"/>
      <c r="G18" s="166"/>
      <c r="H18" s="165"/>
      <c r="I18" s="165"/>
      <c r="J18" s="165"/>
      <c r="K18" s="165"/>
      <c r="L18" s="165"/>
      <c r="M18" s="165"/>
      <c r="N18" s="165"/>
      <c r="O18" s="165"/>
      <c r="P18" s="165"/>
      <c r="Q18" s="165"/>
      <c r="R18" s="165"/>
      <c r="S18" s="165"/>
    </row>
    <row r="19" ht="25" customHeight="1">
      <c r="A19" s="165"/>
      <c r="B19" s="165"/>
      <c r="C19" s="165"/>
      <c r="D19" s="165"/>
      <c r="E19" s="165"/>
      <c r="F19" s="165"/>
      <c r="G19" s="165"/>
      <c r="H19" s="165"/>
      <c r="I19" s="165"/>
      <c r="J19" s="165"/>
      <c r="K19" s="165"/>
      <c r="L19" s="165"/>
      <c r="M19" s="165"/>
      <c r="N19" s="165"/>
      <c r="O19" s="165"/>
      <c r="P19" s="165"/>
      <c r="Q19" s="165"/>
      <c r="R19" s="165"/>
      <c r="S19" s="165"/>
    </row>
    <row r="20" ht="25" customHeight="1">
      <c r="A20" s="165"/>
      <c r="B20" s="165"/>
      <c r="C20" s="165"/>
      <c r="D20" s="165"/>
      <c r="E20" s="165"/>
      <c r="F20" s="165"/>
      <c r="G20" s="165"/>
      <c r="H20" s="165"/>
      <c r="I20" s="165"/>
      <c r="J20" s="165"/>
      <c r="K20" s="165"/>
      <c r="L20" s="165"/>
      <c r="M20" s="165"/>
      <c r="N20" s="165"/>
      <c r="O20" s="165"/>
      <c r="P20" s="165"/>
      <c r="Q20" s="165"/>
      <c r="R20" s="165"/>
      <c r="S20" s="165"/>
    </row>
    <row r="21" ht="25" customHeight="1">
      <c r="A21" s="165"/>
      <c r="B21" s="165"/>
      <c r="C21" s="165"/>
      <c r="D21" s="165"/>
      <c r="E21" s="165"/>
      <c r="F21" s="165"/>
      <c r="G21" s="165"/>
      <c r="H21" s="165"/>
      <c r="I21" s="165"/>
      <c r="J21" s="165"/>
      <c r="K21" s="165"/>
      <c r="L21" s="165"/>
      <c r="M21" s="165"/>
      <c r="N21" s="165"/>
      <c r="O21" s="165"/>
      <c r="P21" s="165"/>
      <c r="Q21" s="165"/>
      <c r="R21" s="165"/>
      <c r="S21" s="165"/>
    </row>
    <row r="22" ht="25" customHeight="1">
      <c r="A22" s="165"/>
      <c r="B22" s="165"/>
      <c r="C22" s="165"/>
      <c r="D22" s="165"/>
      <c r="E22" s="165"/>
      <c r="F22" s="165"/>
      <c r="G22" s="165"/>
      <c r="H22" s="165"/>
      <c r="I22" s="165"/>
      <c r="J22" s="165"/>
      <c r="K22" s="165"/>
      <c r="L22" s="165"/>
      <c r="M22" s="165"/>
      <c r="N22" s="165"/>
      <c r="O22" s="165"/>
      <c r="P22" s="165"/>
      <c r="Q22" s="165"/>
      <c r="R22" s="165"/>
      <c r="S22" s="165"/>
    </row>
    <row r="23" ht="25" customHeight="1">
      <c r="A23" s="165"/>
      <c r="B23" s="165"/>
      <c r="C23" s="165"/>
      <c r="D23" s="165"/>
      <c r="E23" s="165"/>
      <c r="F23" s="165"/>
      <c r="G23" s="165"/>
      <c r="H23" s="165"/>
      <c r="I23" s="165"/>
      <c r="J23" s="165"/>
      <c r="K23" s="165"/>
      <c r="L23" s="165"/>
      <c r="M23" s="165"/>
      <c r="N23" s="165"/>
      <c r="O23" s="165"/>
      <c r="P23" s="165"/>
      <c r="Q23" s="165"/>
      <c r="R23" s="165"/>
      <c r="S23" s="165"/>
    </row>
    <row r="24" ht="25" customHeight="1">
      <c r="A24" s="165"/>
      <c r="B24" s="165"/>
      <c r="C24" s="165"/>
      <c r="D24" s="165"/>
      <c r="E24" s="165"/>
      <c r="F24" s="165"/>
      <c r="G24" s="165"/>
      <c r="H24" s="165"/>
      <c r="I24" s="165"/>
      <c r="J24" s="165"/>
      <c r="K24" s="165"/>
      <c r="L24" s="165"/>
      <c r="M24" s="165"/>
      <c r="N24" s="165"/>
      <c r="O24" s="165"/>
      <c r="P24" s="165"/>
      <c r="Q24" s="165"/>
      <c r="R24" s="165"/>
      <c r="S24" s="165"/>
    </row>
    <row r="25" ht="25" customHeight="1">
      <c r="A25" s="165"/>
      <c r="B25" s="165"/>
      <c r="C25" s="165"/>
      <c r="D25" s="165"/>
      <c r="E25" s="165"/>
      <c r="F25" s="165"/>
      <c r="G25" s="165"/>
      <c r="H25" s="165"/>
      <c r="I25" s="165"/>
      <c r="J25" s="165"/>
      <c r="K25" s="165"/>
      <c r="L25" s="165"/>
      <c r="M25" s="165"/>
      <c r="N25" s="165"/>
      <c r="O25" s="165"/>
      <c r="P25" s="165"/>
      <c r="Q25" s="165"/>
      <c r="R25" s="165"/>
      <c r="S25" s="165"/>
    </row>
    <row r="26" ht="25" customHeight="1">
      <c r="A26" s="165"/>
      <c r="B26" s="165"/>
      <c r="C26" s="165"/>
      <c r="D26" s="165"/>
      <c r="E26" s="165"/>
      <c r="F26" s="165"/>
      <c r="G26" s="165"/>
      <c r="H26" s="165"/>
      <c r="I26" s="165"/>
      <c r="J26" s="165"/>
      <c r="K26" s="165"/>
      <c r="L26" s="165"/>
      <c r="M26" s="165"/>
      <c r="N26" s="165"/>
      <c r="O26" s="165"/>
      <c r="P26" s="165"/>
      <c r="Q26" s="165"/>
      <c r="R26" s="165"/>
      <c r="S26" s="165"/>
    </row>
    <row r="27" ht="25" customHeight="1">
      <c r="A27" s="165"/>
      <c r="B27" s="165"/>
      <c r="C27" s="165"/>
      <c r="D27" s="165"/>
      <c r="E27" s="165"/>
      <c r="F27" s="165"/>
      <c r="G27" s="165"/>
      <c r="H27" s="165"/>
      <c r="I27" s="165"/>
      <c r="J27" s="165"/>
      <c r="K27" s="165"/>
      <c r="L27" s="165"/>
      <c r="M27" s="165"/>
      <c r="N27" s="165"/>
      <c r="O27" s="165"/>
      <c r="P27" s="165"/>
      <c r="Q27" s="165"/>
      <c r="R27" s="165"/>
      <c r="S27" s="165"/>
    </row>
    <row r="28" ht="25" customHeight="1">
      <c r="A28" s="165"/>
      <c r="B28" s="165"/>
      <c r="C28" s="165"/>
      <c r="D28" s="165"/>
      <c r="E28" s="165"/>
      <c r="F28" s="165"/>
      <c r="G28" s="165"/>
      <c r="H28" s="165"/>
      <c r="I28" s="165"/>
      <c r="J28" s="165"/>
      <c r="K28" s="165"/>
      <c r="L28" s="165"/>
      <c r="M28" s="165"/>
      <c r="N28" s="165"/>
      <c r="O28" s="165"/>
      <c r="P28" s="165"/>
      <c r="Q28" s="165"/>
      <c r="R28" s="165"/>
      <c r="S28" s="165"/>
    </row>
    <row r="29" ht="25" customHeight="1">
      <c r="A29" s="165"/>
      <c r="B29" s="165"/>
      <c r="C29" s="165"/>
      <c r="D29" s="165"/>
      <c r="E29" s="165"/>
      <c r="F29" s="165"/>
      <c r="G29" s="165"/>
      <c r="H29" s="165"/>
      <c r="I29" s="165"/>
      <c r="J29" s="165"/>
      <c r="K29" s="165"/>
      <c r="L29" s="165"/>
      <c r="M29" s="165"/>
      <c r="N29" s="165"/>
      <c r="O29" s="165"/>
      <c r="P29" s="165"/>
      <c r="Q29" s="165"/>
      <c r="R29" s="165"/>
      <c r="S29" s="165"/>
    </row>
    <row r="30" ht="25" customHeight="1">
      <c r="A30" s="165"/>
      <c r="B30" s="165"/>
      <c r="C30" s="165"/>
      <c r="D30" s="165"/>
      <c r="E30" s="165"/>
      <c r="F30" s="165"/>
      <c r="G30" s="165"/>
      <c r="H30" s="165"/>
      <c r="I30" s="165"/>
      <c r="J30" s="165"/>
      <c r="K30" s="165"/>
      <c r="L30" s="165"/>
      <c r="M30" s="165"/>
      <c r="N30" s="165"/>
      <c r="O30" s="165"/>
      <c r="P30" s="165"/>
      <c r="Q30" s="165"/>
      <c r="R30" s="165"/>
      <c r="S30" s="165"/>
    </row>
    <row r="31" ht="25" customHeight="1">
      <c r="A31" s="165"/>
      <c r="B31" s="165"/>
      <c r="C31" s="165"/>
      <c r="D31" s="165"/>
      <c r="E31" s="165"/>
      <c r="F31" s="165"/>
      <c r="G31" s="165"/>
      <c r="H31" s="165"/>
      <c r="I31" s="165"/>
      <c r="J31" s="165"/>
      <c r="K31" s="165"/>
      <c r="L31" s="165"/>
      <c r="M31" s="165"/>
      <c r="N31" s="165"/>
      <c r="O31" s="165"/>
      <c r="P31" s="165"/>
      <c r="Q31" s="165"/>
      <c r="R31" s="165"/>
      <c r="S31" s="165"/>
    </row>
    <row r="32" ht="25" customHeight="1">
      <c r="A32" s="165"/>
      <c r="B32" s="165"/>
      <c r="C32" s="165"/>
      <c r="D32" s="165"/>
      <c r="E32" s="165"/>
      <c r="F32" s="165"/>
      <c r="G32" s="165"/>
      <c r="H32" s="165"/>
      <c r="I32" s="165"/>
      <c r="J32" s="165"/>
      <c r="K32" s="165"/>
      <c r="L32" s="165"/>
      <c r="M32" s="165"/>
      <c r="N32" s="165"/>
      <c r="O32" s="165"/>
      <c r="P32" s="165"/>
      <c r="Q32" s="165"/>
      <c r="R32" s="165"/>
      <c r="S32" s="165"/>
    </row>
    <row r="33" ht="25" customHeight="1">
      <c r="A33" s="165"/>
      <c r="B33" s="165"/>
      <c r="C33" s="165"/>
      <c r="D33" s="165"/>
      <c r="E33" s="165"/>
      <c r="F33" s="165"/>
      <c r="G33" s="165"/>
      <c r="H33" s="165"/>
      <c r="I33" s="165"/>
      <c r="J33" s="165"/>
      <c r="K33" s="165"/>
      <c r="L33" s="165"/>
      <c r="M33" s="165"/>
      <c r="N33" s="165"/>
      <c r="O33" s="165"/>
      <c r="P33" s="165"/>
      <c r="Q33" s="165"/>
      <c r="R33" s="165"/>
      <c r="S33" s="165"/>
    </row>
    <row r="34" ht="25" customHeight="1">
      <c r="A34" s="165"/>
      <c r="B34" s="165"/>
      <c r="C34" s="165"/>
      <c r="D34" s="165"/>
      <c r="E34" s="165"/>
      <c r="F34" s="165"/>
      <c r="G34" s="165"/>
      <c r="H34" s="165"/>
      <c r="I34" s="165"/>
      <c r="J34" s="165"/>
      <c r="K34" s="165"/>
      <c r="L34" s="165"/>
      <c r="M34" s="165"/>
      <c r="N34" s="165"/>
      <c r="O34" s="165"/>
      <c r="P34" s="165"/>
      <c r="Q34" s="165"/>
      <c r="R34" s="165"/>
      <c r="S34" s="165"/>
    </row>
    <row r="35" ht="25" customHeight="1">
      <c r="A35" s="165"/>
      <c r="B35" s="165"/>
      <c r="C35" s="165"/>
      <c r="D35" s="165"/>
      <c r="E35" s="165"/>
      <c r="F35" s="165"/>
      <c r="G35" s="165"/>
      <c r="H35" s="165"/>
      <c r="I35" s="165"/>
      <c r="J35" s="165"/>
      <c r="K35" s="165"/>
      <c r="L35" s="165"/>
      <c r="M35" s="165"/>
      <c r="N35" s="165"/>
      <c r="O35" s="165"/>
      <c r="P35" s="165"/>
      <c r="Q35" s="165"/>
      <c r="R35" s="165"/>
      <c r="S35" s="165"/>
    </row>
    <row r="36" ht="25" customHeight="1">
      <c r="A36" s="165"/>
      <c r="B36" s="165"/>
      <c r="C36" s="165"/>
      <c r="D36" s="165"/>
      <c r="E36" s="165"/>
      <c r="F36" s="165"/>
      <c r="G36" s="165"/>
      <c r="H36" s="165"/>
      <c r="I36" s="165"/>
      <c r="J36" s="165"/>
      <c r="K36" s="165"/>
      <c r="L36" s="165"/>
      <c r="M36" s="165"/>
      <c r="N36" s="165"/>
      <c r="O36" s="165"/>
      <c r="P36" s="165"/>
      <c r="Q36" s="165"/>
      <c r="R36" s="165"/>
      <c r="S36" s="165"/>
    </row>
    <row r="37" ht="25" customHeight="1">
      <c r="A37" s="165"/>
      <c r="B37" s="165"/>
      <c r="C37" s="165"/>
      <c r="D37" s="165"/>
      <c r="E37" s="165"/>
      <c r="F37" s="165"/>
      <c r="G37" s="165"/>
      <c r="H37" s="165"/>
      <c r="I37" s="165"/>
      <c r="J37" s="165"/>
      <c r="K37" s="165"/>
      <c r="L37" s="165"/>
      <c r="M37" s="165"/>
      <c r="N37" s="165"/>
      <c r="O37" s="165"/>
      <c r="P37" s="165"/>
      <c r="Q37" s="165"/>
      <c r="R37" s="165"/>
      <c r="S37" s="165"/>
    </row>
    <row r="38" ht="25" customHeight="1">
      <c r="A38" s="165"/>
      <c r="B38" s="165"/>
      <c r="C38" s="165"/>
      <c r="D38" s="165"/>
      <c r="E38" s="165"/>
      <c r="F38" s="165"/>
      <c r="G38" s="165"/>
      <c r="H38" s="165"/>
      <c r="I38" s="165"/>
      <c r="J38" s="165"/>
      <c r="K38" s="165"/>
      <c r="L38" s="165"/>
      <c r="M38" s="165"/>
      <c r="N38" s="165"/>
      <c r="O38" s="165"/>
      <c r="P38" s="165"/>
      <c r="Q38" s="165"/>
      <c r="R38" s="165"/>
      <c r="S38" s="165"/>
    </row>
    <row r="39" ht="25" customHeight="1">
      <c r="A39" s="165"/>
      <c r="B39" s="165"/>
      <c r="C39" s="165"/>
      <c r="D39" s="165"/>
      <c r="E39" s="165"/>
      <c r="F39" s="165"/>
      <c r="G39" s="165"/>
      <c r="H39" s="165"/>
      <c r="I39" s="165"/>
      <c r="J39" s="165"/>
      <c r="K39" s="165"/>
      <c r="L39" s="165"/>
      <c r="M39" s="165"/>
      <c r="N39" s="165"/>
      <c r="O39" s="165"/>
      <c r="P39" s="165"/>
      <c r="Q39" s="165"/>
      <c r="R39" s="165"/>
      <c r="S39" s="165"/>
    </row>
    <row r="40" ht="25" customHeight="1">
      <c r="A40" s="165"/>
      <c r="B40" s="165"/>
      <c r="C40" s="165"/>
      <c r="D40" s="165"/>
      <c r="E40" s="165"/>
      <c r="F40" s="165"/>
      <c r="G40" s="165"/>
      <c r="H40" s="165"/>
      <c r="I40" s="165"/>
      <c r="J40" s="165"/>
      <c r="K40" s="165"/>
      <c r="L40" s="165"/>
      <c r="M40" s="165"/>
      <c r="N40" s="165"/>
      <c r="O40" s="165"/>
      <c r="P40" s="165"/>
      <c r="Q40" s="165"/>
      <c r="R40" s="165"/>
      <c r="S40" s="165"/>
    </row>
  </sheetData>
  <sheetProtection sheet="1" objects="1" scenarios="1" selectLockedCells="0" selectUnlockedCells="0"/>
  <mergeCells>
    <mergeCell ref="A1:G1"/>
    <mergeCell ref="A2:G2"/>
    <mergeCell ref="A13:G13"/>
    <mergeCell ref="A14:G14"/>
    <mergeCell ref="A15:G15"/>
    <mergeCell ref="A16:G16"/>
    <mergeCell ref="A18:G18"/>
  </mergeCells>
  <conditionalFormatting sqref="R7:R9">
    <cfRule type="containsText" dxfId="5" priority="1" operator="containsText" text="Ready"/>
    <cfRule type="containsText" dxfId="6" priority="2" operator="containsText" text="Incomplete"/>
    <cfRule type="containsText" dxfId="7" priority="3" operator="containsText" text="Check"/>
    <cfRule type="containsText" dxfId="8" priority="4" operator="containsText" text="Duplicate"/>
  </conditionalFormatting>
  <pageMargins left="0.35" right="0.35" top="0.35" bottom="0.35" header="0.15" footer="0.15"/>
  <pageSetup paperSize="1" orientation="landscape" fitToWidth="1" fitToHeight="1"/>
</worksheet>
</file>

<file path=xl/worksheets/sheet6.xml><?xml version="1.0" encoding="utf-8"?>
<worksheet xmlns="http://schemas.openxmlformats.org/spreadsheetml/2006/main">
  <sheetPr>
    <pageSetUpPr fitToPage="1"/>
  </sheetPr>
  <sheetViews>
    <sheetView showGridLines="0" workbookViewId="0"/>
  </sheetViews>
  <sheetFormatPr defaultRowHeight="15"/>
  <cols>
    <col min="1" max="1" width="7" hidden="0" customWidth="1"/>
    <col min="2" max="2" width="12" hidden="0" customWidth="1"/>
    <col min="3" max="3" width="24" hidden="0" customWidth="1"/>
    <col min="4" max="4" width="12" hidden="0" customWidth="1"/>
    <col min="5" max="5" width="24" hidden="0" customWidth="1"/>
    <col min="6" max="6" width="2" hidden="1" customWidth="1"/>
  </cols>
  <sheetData>
    <row r="1" ht="30" customHeight="1">
      <c r="A1" s="190" t="str">
        <f>IF(Rules!B5="","Standings — name your pool in Rules",Rules!B5&amp;" — Standings")</f>
        <v>Standings — name your pool in Rules</v>
      </c>
      <c r="B1" s="166"/>
      <c r="C1" s="166"/>
      <c r="D1" s="166"/>
      <c r="E1" s="166"/>
      <c r="F1" s="165"/>
    </row>
    <row r="2" ht="30" customHeight="1">
      <c r="A2" s="166" t="str">
        <f>IF(Rules!B12="","Set the scoring stage / as of in Rules before sharing",Rules!B12)</f>
        <v>Set the scoring stage / as of in Rules before sharing</v>
      </c>
      <c r="B2" s="166"/>
      <c r="C2" s="166"/>
      <c r="D2" s="166"/>
      <c r="E2" s="166"/>
      <c r="F2" s="165"/>
    </row>
    <row r="3" ht="30" customHeight="1">
      <c r="A3" s="166" t="str">
        <v>Lower is better. All six scores required. Equal totals share a place.</v>
      </c>
      <c r="B3" s="166"/>
      <c r="C3" s="166"/>
      <c r="D3" s="166"/>
      <c r="E3" s="166"/>
      <c r="F3" s="165"/>
    </row>
    <row r="4" ht="20" customHeight="1">
      <c r="A4" s="165"/>
      <c r="B4" s="165"/>
      <c r="C4" s="165"/>
      <c r="D4" s="165"/>
      <c r="E4" s="165"/>
      <c r="F4" s="165"/>
    </row>
    <row r="5" ht="28" customHeight="1">
      <c r="A5" s="169" t="str">
        <v>Place</v>
      </c>
      <c r="B5" s="169" t="str">
        <v>Entry ID</v>
      </c>
      <c r="C5" s="169" t="str">
        <v>Entry name</v>
      </c>
      <c r="D5" s="169" t="str">
        <v>Best four</v>
      </c>
      <c r="E5" s="169" t="str">
        <v>Status</v>
      </c>
      <c r="F5" s="165"/>
    </row>
    <row r="6" ht="20" customHeight="1">
      <c r="A6" s="188" t="str">
        <f>IF(INDEX(Entries!$R$7:$R$31,$F6)="","",IF(INDEX(Entries!$S$7:$S$31,$F6)="","",INDEX(Entries!$S$7:$S$31,$F6)))</f>
        <v/>
      </c>
      <c r="B6" s="165" t="str">
        <f>IF(INDEX(Entries!$R$7:$R$31,$F6)="","",IF(INDEX(Entries!$A$7:$A$31,$F6)="","",INDEX(Entries!$A$7:$A$31,$F6)))</f>
        <v/>
      </c>
      <c r="C6" s="166" t="str">
        <f>IF(INDEX(Entries!$R$7:$R$31,$F6)="","",IF(INDEX(Entries!$B$7:$B$31,$F6)="","",INDEX(Entries!$B$7:$B$31,$F6)))</f>
        <v/>
      </c>
      <c r="D6" s="189" t="str">
        <f>IF(INDEX(Entries!$R$7:$R$31,$F6)="","",IF(INDEX(Entries!$Q$7:$Q$31,$F6)="","",INDEX(Entries!$Q$7:$Q$31,$F6)))</f>
        <v/>
      </c>
      <c r="E6" s="166" t="str">
        <f>IF(INDEX(Entries!$R$7:$R$31,$F6)="","",IF(INDEX(Entries!$R$7:$R$31,$F6)="","",INDEX(Entries!$R$7:$R$31,$F6)))</f>
        <v/>
      </c>
      <c r="F6" s="165" t="n">
        <f>MATCH(SMALL(Entries!$V$7:$V$31,1),Entries!$V$7:$V$31,0)</f>
        <v>1</v>
      </c>
    </row>
    <row r="7" ht="20" customHeight="1">
      <c r="A7" s="188" t="str">
        <f>IF(INDEX(Entries!$R$7:$R$31,$F7)="","",IF(INDEX(Entries!$S$7:$S$31,$F7)="","",INDEX(Entries!$S$7:$S$31,$F7)))</f>
        <v/>
      </c>
      <c r="B7" s="165" t="str">
        <f>IF(INDEX(Entries!$R$7:$R$31,$F7)="","",IF(INDEX(Entries!$A$7:$A$31,$F7)="","",INDEX(Entries!$A$7:$A$31,$F7)))</f>
        <v/>
      </c>
      <c r="C7" s="166" t="str">
        <f>IF(INDEX(Entries!$R$7:$R$31,$F7)="","",IF(INDEX(Entries!$B$7:$B$31,$F7)="","",INDEX(Entries!$B$7:$B$31,$F7)))</f>
        <v/>
      </c>
      <c r="D7" s="189" t="str">
        <f>IF(INDEX(Entries!$R$7:$R$31,$F7)="","",IF(INDEX(Entries!$Q$7:$Q$31,$F7)="","",INDEX(Entries!$Q$7:$Q$31,$F7)))</f>
        <v/>
      </c>
      <c r="E7" s="166" t="str">
        <f>IF(INDEX(Entries!$R$7:$R$31,$F7)="","",IF(INDEX(Entries!$R$7:$R$31,$F7)="","",INDEX(Entries!$R$7:$R$31,$F7)))</f>
        <v/>
      </c>
      <c r="F7" s="165" t="n">
        <f>MATCH(SMALL(Entries!$V$7:$V$31,2),Entries!$V$7:$V$31,0)</f>
        <v>2</v>
      </c>
    </row>
    <row r="8" ht="20" customHeight="1">
      <c r="A8" s="188" t="str">
        <f>IF(INDEX(Entries!$R$7:$R$31,$F8)="","",IF(INDEX(Entries!$S$7:$S$31,$F8)="","",INDEX(Entries!$S$7:$S$31,$F8)))</f>
        <v/>
      </c>
      <c r="B8" s="165" t="str">
        <f>IF(INDEX(Entries!$R$7:$R$31,$F8)="","",IF(INDEX(Entries!$A$7:$A$31,$F8)="","",INDEX(Entries!$A$7:$A$31,$F8)))</f>
        <v/>
      </c>
      <c r="C8" s="166" t="str">
        <f>IF(INDEX(Entries!$R$7:$R$31,$F8)="","",IF(INDEX(Entries!$B$7:$B$31,$F8)="","",INDEX(Entries!$B$7:$B$31,$F8)))</f>
        <v/>
      </c>
      <c r="D8" s="189" t="str">
        <f>IF(INDEX(Entries!$R$7:$R$31,$F8)="","",IF(INDEX(Entries!$Q$7:$Q$31,$F8)="","",INDEX(Entries!$Q$7:$Q$31,$F8)))</f>
        <v/>
      </c>
      <c r="E8" s="166" t="str">
        <f>IF(INDEX(Entries!$R$7:$R$31,$F8)="","",IF(INDEX(Entries!$R$7:$R$31,$F8)="","",INDEX(Entries!$R$7:$R$31,$F8)))</f>
        <v/>
      </c>
      <c r="F8" s="165" t="n">
        <f>MATCH(SMALL(Entries!$V$7:$V$31,3),Entries!$V$7:$V$31,0)</f>
        <v>3</v>
      </c>
    </row>
    <row r="9" ht="20" customHeight="1">
      <c r="A9" s="188" t="str">
        <f>IF(INDEX(Entries!$R$7:$R$31,$F9)="","",IF(INDEX(Entries!$S$7:$S$31,$F9)="","",INDEX(Entries!$S$7:$S$31,$F9)))</f>
        <v/>
      </c>
      <c r="B9" s="165" t="str">
        <f>IF(INDEX(Entries!$R$7:$R$31,$F9)="","",IF(INDEX(Entries!$A$7:$A$31,$F9)="","",INDEX(Entries!$A$7:$A$31,$F9)))</f>
        <v/>
      </c>
      <c r="C9" s="166" t="str">
        <f>IF(INDEX(Entries!$R$7:$R$31,$F9)="","",IF(INDEX(Entries!$B$7:$B$31,$F9)="","",INDEX(Entries!$B$7:$B$31,$F9)))</f>
        <v/>
      </c>
      <c r="D9" s="189" t="str">
        <f>IF(INDEX(Entries!$R$7:$R$31,$F9)="","",IF(INDEX(Entries!$Q$7:$Q$31,$F9)="","",INDEX(Entries!$Q$7:$Q$31,$F9)))</f>
        <v/>
      </c>
      <c r="E9" s="166" t="str">
        <f>IF(INDEX(Entries!$R$7:$R$31,$F9)="","",IF(INDEX(Entries!$R$7:$R$31,$F9)="","",INDEX(Entries!$R$7:$R$31,$F9)))</f>
        <v/>
      </c>
      <c r="F9" s="165" t="n">
        <f>MATCH(SMALL(Entries!$V$7:$V$31,4),Entries!$V$7:$V$31,0)</f>
        <v>4</v>
      </c>
    </row>
    <row r="10" ht="20" customHeight="1">
      <c r="A10" s="188" t="str">
        <f>IF(INDEX(Entries!$R$7:$R$31,$F10)="","",IF(INDEX(Entries!$S$7:$S$31,$F10)="","",INDEX(Entries!$S$7:$S$31,$F10)))</f>
        <v/>
      </c>
      <c r="B10" s="165" t="str">
        <f>IF(INDEX(Entries!$R$7:$R$31,$F10)="","",IF(INDEX(Entries!$A$7:$A$31,$F10)="","",INDEX(Entries!$A$7:$A$31,$F10)))</f>
        <v/>
      </c>
      <c r="C10" s="166" t="str">
        <f>IF(INDEX(Entries!$R$7:$R$31,$F10)="","",IF(INDEX(Entries!$B$7:$B$31,$F10)="","",INDEX(Entries!$B$7:$B$31,$F10)))</f>
        <v/>
      </c>
      <c r="D10" s="189" t="str">
        <f>IF(INDEX(Entries!$R$7:$R$31,$F10)="","",IF(INDEX(Entries!$Q$7:$Q$31,$F10)="","",INDEX(Entries!$Q$7:$Q$31,$F10)))</f>
        <v/>
      </c>
      <c r="E10" s="166" t="str">
        <f>IF(INDEX(Entries!$R$7:$R$31,$F10)="","",IF(INDEX(Entries!$R$7:$R$31,$F10)="","",INDEX(Entries!$R$7:$R$31,$F10)))</f>
        <v/>
      </c>
      <c r="F10" s="165" t="n">
        <f>MATCH(SMALL(Entries!$V$7:$V$31,5),Entries!$V$7:$V$31,0)</f>
        <v>5</v>
      </c>
    </row>
    <row r="11" ht="20" customHeight="1">
      <c r="A11" s="188" t="str">
        <f>IF(INDEX(Entries!$R$7:$R$31,$F11)="","",IF(INDEX(Entries!$S$7:$S$31,$F11)="","",INDEX(Entries!$S$7:$S$31,$F11)))</f>
        <v/>
      </c>
      <c r="B11" s="165" t="str">
        <f>IF(INDEX(Entries!$R$7:$R$31,$F11)="","",IF(INDEX(Entries!$A$7:$A$31,$F11)="","",INDEX(Entries!$A$7:$A$31,$F11)))</f>
        <v/>
      </c>
      <c r="C11" s="166" t="str">
        <f>IF(INDEX(Entries!$R$7:$R$31,$F11)="","",IF(INDEX(Entries!$B$7:$B$31,$F11)="","",INDEX(Entries!$B$7:$B$31,$F11)))</f>
        <v/>
      </c>
      <c r="D11" s="189" t="str">
        <f>IF(INDEX(Entries!$R$7:$R$31,$F11)="","",IF(INDEX(Entries!$Q$7:$Q$31,$F11)="","",INDEX(Entries!$Q$7:$Q$31,$F11)))</f>
        <v/>
      </c>
      <c r="E11" s="166" t="str">
        <f>IF(INDEX(Entries!$R$7:$R$31,$F11)="","",IF(INDEX(Entries!$R$7:$R$31,$F11)="","",INDEX(Entries!$R$7:$R$31,$F11)))</f>
        <v/>
      </c>
      <c r="F11" s="165" t="n">
        <f>MATCH(SMALL(Entries!$V$7:$V$31,6),Entries!$V$7:$V$31,0)</f>
        <v>6</v>
      </c>
    </row>
    <row r="12" ht="20" customHeight="1">
      <c r="A12" s="188" t="str">
        <f>IF(INDEX(Entries!$R$7:$R$31,$F12)="","",IF(INDEX(Entries!$S$7:$S$31,$F12)="","",INDEX(Entries!$S$7:$S$31,$F12)))</f>
        <v/>
      </c>
      <c r="B12" s="165" t="str">
        <f>IF(INDEX(Entries!$R$7:$R$31,$F12)="","",IF(INDEX(Entries!$A$7:$A$31,$F12)="","",INDEX(Entries!$A$7:$A$31,$F12)))</f>
        <v/>
      </c>
      <c r="C12" s="166" t="str">
        <f>IF(INDEX(Entries!$R$7:$R$31,$F12)="","",IF(INDEX(Entries!$B$7:$B$31,$F12)="","",INDEX(Entries!$B$7:$B$31,$F12)))</f>
        <v/>
      </c>
      <c r="D12" s="189" t="str">
        <f>IF(INDEX(Entries!$R$7:$R$31,$F12)="","",IF(INDEX(Entries!$Q$7:$Q$31,$F12)="","",INDEX(Entries!$Q$7:$Q$31,$F12)))</f>
        <v/>
      </c>
      <c r="E12" s="166" t="str">
        <f>IF(INDEX(Entries!$R$7:$R$31,$F12)="","",IF(INDEX(Entries!$R$7:$R$31,$F12)="","",INDEX(Entries!$R$7:$R$31,$F12)))</f>
        <v/>
      </c>
      <c r="F12" s="165" t="n">
        <f>MATCH(SMALL(Entries!$V$7:$V$31,7),Entries!$V$7:$V$31,0)</f>
        <v>7</v>
      </c>
    </row>
    <row r="13" ht="20" customHeight="1">
      <c r="A13" s="188" t="str">
        <f>IF(INDEX(Entries!$R$7:$R$31,$F13)="","",IF(INDEX(Entries!$S$7:$S$31,$F13)="","",INDEX(Entries!$S$7:$S$31,$F13)))</f>
        <v/>
      </c>
      <c r="B13" s="165" t="str">
        <f>IF(INDEX(Entries!$R$7:$R$31,$F13)="","",IF(INDEX(Entries!$A$7:$A$31,$F13)="","",INDEX(Entries!$A$7:$A$31,$F13)))</f>
        <v/>
      </c>
      <c r="C13" s="166" t="str">
        <f>IF(INDEX(Entries!$R$7:$R$31,$F13)="","",IF(INDEX(Entries!$B$7:$B$31,$F13)="","",INDEX(Entries!$B$7:$B$31,$F13)))</f>
        <v/>
      </c>
      <c r="D13" s="189" t="str">
        <f>IF(INDEX(Entries!$R$7:$R$31,$F13)="","",IF(INDEX(Entries!$Q$7:$Q$31,$F13)="","",INDEX(Entries!$Q$7:$Q$31,$F13)))</f>
        <v/>
      </c>
      <c r="E13" s="166" t="str">
        <f>IF(INDEX(Entries!$R$7:$R$31,$F13)="","",IF(INDEX(Entries!$R$7:$R$31,$F13)="","",INDEX(Entries!$R$7:$R$31,$F13)))</f>
        <v/>
      </c>
      <c r="F13" s="165" t="n">
        <f>MATCH(SMALL(Entries!$V$7:$V$31,8),Entries!$V$7:$V$31,0)</f>
        <v>8</v>
      </c>
    </row>
    <row r="14" ht="20" customHeight="1">
      <c r="A14" s="188" t="str">
        <f>IF(INDEX(Entries!$R$7:$R$31,$F14)="","",IF(INDEX(Entries!$S$7:$S$31,$F14)="","",INDEX(Entries!$S$7:$S$31,$F14)))</f>
        <v/>
      </c>
      <c r="B14" s="165" t="str">
        <f>IF(INDEX(Entries!$R$7:$R$31,$F14)="","",IF(INDEX(Entries!$A$7:$A$31,$F14)="","",INDEX(Entries!$A$7:$A$31,$F14)))</f>
        <v/>
      </c>
      <c r="C14" s="166" t="str">
        <f>IF(INDEX(Entries!$R$7:$R$31,$F14)="","",IF(INDEX(Entries!$B$7:$B$31,$F14)="","",INDEX(Entries!$B$7:$B$31,$F14)))</f>
        <v/>
      </c>
      <c r="D14" s="189" t="str">
        <f>IF(INDEX(Entries!$R$7:$R$31,$F14)="","",IF(INDEX(Entries!$Q$7:$Q$31,$F14)="","",INDEX(Entries!$Q$7:$Q$31,$F14)))</f>
        <v/>
      </c>
      <c r="E14" s="166" t="str">
        <f>IF(INDEX(Entries!$R$7:$R$31,$F14)="","",IF(INDEX(Entries!$R$7:$R$31,$F14)="","",INDEX(Entries!$R$7:$R$31,$F14)))</f>
        <v/>
      </c>
      <c r="F14" s="165" t="n">
        <f>MATCH(SMALL(Entries!$V$7:$V$31,9),Entries!$V$7:$V$31,0)</f>
        <v>9</v>
      </c>
    </row>
    <row r="15" ht="20" customHeight="1">
      <c r="A15" s="188" t="str">
        <f>IF(INDEX(Entries!$R$7:$R$31,$F15)="","",IF(INDEX(Entries!$S$7:$S$31,$F15)="","",INDEX(Entries!$S$7:$S$31,$F15)))</f>
        <v/>
      </c>
      <c r="B15" s="165" t="str">
        <f>IF(INDEX(Entries!$R$7:$R$31,$F15)="","",IF(INDEX(Entries!$A$7:$A$31,$F15)="","",INDEX(Entries!$A$7:$A$31,$F15)))</f>
        <v/>
      </c>
      <c r="C15" s="166" t="str">
        <f>IF(INDEX(Entries!$R$7:$R$31,$F15)="","",IF(INDEX(Entries!$B$7:$B$31,$F15)="","",INDEX(Entries!$B$7:$B$31,$F15)))</f>
        <v/>
      </c>
      <c r="D15" s="189" t="str">
        <f>IF(INDEX(Entries!$R$7:$R$31,$F15)="","",IF(INDEX(Entries!$Q$7:$Q$31,$F15)="","",INDEX(Entries!$Q$7:$Q$31,$F15)))</f>
        <v/>
      </c>
      <c r="E15" s="166" t="str">
        <f>IF(INDEX(Entries!$R$7:$R$31,$F15)="","",IF(INDEX(Entries!$R$7:$R$31,$F15)="","",INDEX(Entries!$R$7:$R$31,$F15)))</f>
        <v/>
      </c>
      <c r="F15" s="165" t="n">
        <f>MATCH(SMALL(Entries!$V$7:$V$31,10),Entries!$V$7:$V$31,0)</f>
        <v>10</v>
      </c>
    </row>
    <row r="16" ht="20" customHeight="1">
      <c r="A16" s="188" t="str">
        <f>IF(INDEX(Entries!$R$7:$R$31,$F16)="","",IF(INDEX(Entries!$S$7:$S$31,$F16)="","",INDEX(Entries!$S$7:$S$31,$F16)))</f>
        <v/>
      </c>
      <c r="B16" s="165" t="str">
        <f>IF(INDEX(Entries!$R$7:$R$31,$F16)="","",IF(INDEX(Entries!$A$7:$A$31,$F16)="","",INDEX(Entries!$A$7:$A$31,$F16)))</f>
        <v/>
      </c>
      <c r="C16" s="166" t="str">
        <f>IF(INDEX(Entries!$R$7:$R$31,$F16)="","",IF(INDEX(Entries!$B$7:$B$31,$F16)="","",INDEX(Entries!$B$7:$B$31,$F16)))</f>
        <v/>
      </c>
      <c r="D16" s="189" t="str">
        <f>IF(INDEX(Entries!$R$7:$R$31,$F16)="","",IF(INDEX(Entries!$Q$7:$Q$31,$F16)="","",INDEX(Entries!$Q$7:$Q$31,$F16)))</f>
        <v/>
      </c>
      <c r="E16" s="166" t="str">
        <f>IF(INDEX(Entries!$R$7:$R$31,$F16)="","",IF(INDEX(Entries!$R$7:$R$31,$F16)="","",INDEX(Entries!$R$7:$R$31,$F16)))</f>
        <v/>
      </c>
      <c r="F16" s="165" t="n">
        <f>MATCH(SMALL(Entries!$V$7:$V$31,11),Entries!$V$7:$V$31,0)</f>
        <v>11</v>
      </c>
    </row>
    <row r="17" ht="20" customHeight="1">
      <c r="A17" s="188" t="str">
        <f>IF(INDEX(Entries!$R$7:$R$31,$F17)="","",IF(INDEX(Entries!$S$7:$S$31,$F17)="","",INDEX(Entries!$S$7:$S$31,$F17)))</f>
        <v/>
      </c>
      <c r="B17" s="165" t="str">
        <f>IF(INDEX(Entries!$R$7:$R$31,$F17)="","",IF(INDEX(Entries!$A$7:$A$31,$F17)="","",INDEX(Entries!$A$7:$A$31,$F17)))</f>
        <v/>
      </c>
      <c r="C17" s="166" t="str">
        <f>IF(INDEX(Entries!$R$7:$R$31,$F17)="","",IF(INDEX(Entries!$B$7:$B$31,$F17)="","",INDEX(Entries!$B$7:$B$31,$F17)))</f>
        <v/>
      </c>
      <c r="D17" s="189" t="str">
        <f>IF(INDEX(Entries!$R$7:$R$31,$F17)="","",IF(INDEX(Entries!$Q$7:$Q$31,$F17)="","",INDEX(Entries!$Q$7:$Q$31,$F17)))</f>
        <v/>
      </c>
      <c r="E17" s="166" t="str">
        <f>IF(INDEX(Entries!$R$7:$R$31,$F17)="","",IF(INDEX(Entries!$R$7:$R$31,$F17)="","",INDEX(Entries!$R$7:$R$31,$F17)))</f>
        <v/>
      </c>
      <c r="F17" s="165" t="n">
        <f>MATCH(SMALL(Entries!$V$7:$V$31,12),Entries!$V$7:$V$31,0)</f>
        <v>12</v>
      </c>
    </row>
    <row r="18" ht="20" customHeight="1">
      <c r="A18" s="188" t="str">
        <f>IF(INDEX(Entries!$R$7:$R$31,$F18)="","",IF(INDEX(Entries!$S$7:$S$31,$F18)="","",INDEX(Entries!$S$7:$S$31,$F18)))</f>
        <v/>
      </c>
      <c r="B18" s="165" t="str">
        <f>IF(INDEX(Entries!$R$7:$R$31,$F18)="","",IF(INDEX(Entries!$A$7:$A$31,$F18)="","",INDEX(Entries!$A$7:$A$31,$F18)))</f>
        <v/>
      </c>
      <c r="C18" s="166" t="str">
        <f>IF(INDEX(Entries!$R$7:$R$31,$F18)="","",IF(INDEX(Entries!$B$7:$B$31,$F18)="","",INDEX(Entries!$B$7:$B$31,$F18)))</f>
        <v/>
      </c>
      <c r="D18" s="189" t="str">
        <f>IF(INDEX(Entries!$R$7:$R$31,$F18)="","",IF(INDEX(Entries!$Q$7:$Q$31,$F18)="","",INDEX(Entries!$Q$7:$Q$31,$F18)))</f>
        <v/>
      </c>
      <c r="E18" s="166" t="str">
        <f>IF(INDEX(Entries!$R$7:$R$31,$F18)="","",IF(INDEX(Entries!$R$7:$R$31,$F18)="","",INDEX(Entries!$R$7:$R$31,$F18)))</f>
        <v/>
      </c>
      <c r="F18" s="165" t="n">
        <f>MATCH(SMALL(Entries!$V$7:$V$31,13),Entries!$V$7:$V$31,0)</f>
        <v>13</v>
      </c>
    </row>
    <row r="19" ht="20" customHeight="1">
      <c r="A19" s="188" t="str">
        <f>IF(INDEX(Entries!$R$7:$R$31,$F19)="","",IF(INDEX(Entries!$S$7:$S$31,$F19)="","",INDEX(Entries!$S$7:$S$31,$F19)))</f>
        <v/>
      </c>
      <c r="B19" s="165" t="str">
        <f>IF(INDEX(Entries!$R$7:$R$31,$F19)="","",IF(INDEX(Entries!$A$7:$A$31,$F19)="","",INDEX(Entries!$A$7:$A$31,$F19)))</f>
        <v/>
      </c>
      <c r="C19" s="166" t="str">
        <f>IF(INDEX(Entries!$R$7:$R$31,$F19)="","",IF(INDEX(Entries!$B$7:$B$31,$F19)="","",INDEX(Entries!$B$7:$B$31,$F19)))</f>
        <v/>
      </c>
      <c r="D19" s="189" t="str">
        <f>IF(INDEX(Entries!$R$7:$R$31,$F19)="","",IF(INDEX(Entries!$Q$7:$Q$31,$F19)="","",INDEX(Entries!$Q$7:$Q$31,$F19)))</f>
        <v/>
      </c>
      <c r="E19" s="166" t="str">
        <f>IF(INDEX(Entries!$R$7:$R$31,$F19)="","",IF(INDEX(Entries!$R$7:$R$31,$F19)="","",INDEX(Entries!$R$7:$R$31,$F19)))</f>
        <v/>
      </c>
      <c r="F19" s="165" t="n">
        <f>MATCH(SMALL(Entries!$V$7:$V$31,14),Entries!$V$7:$V$31,0)</f>
        <v>14</v>
      </c>
    </row>
    <row r="20" ht="20" customHeight="1">
      <c r="A20" s="188" t="str">
        <f>IF(INDEX(Entries!$R$7:$R$31,$F20)="","",IF(INDEX(Entries!$S$7:$S$31,$F20)="","",INDEX(Entries!$S$7:$S$31,$F20)))</f>
        <v/>
      </c>
      <c r="B20" s="165" t="str">
        <f>IF(INDEX(Entries!$R$7:$R$31,$F20)="","",IF(INDEX(Entries!$A$7:$A$31,$F20)="","",INDEX(Entries!$A$7:$A$31,$F20)))</f>
        <v/>
      </c>
      <c r="C20" s="166" t="str">
        <f>IF(INDEX(Entries!$R$7:$R$31,$F20)="","",IF(INDEX(Entries!$B$7:$B$31,$F20)="","",INDEX(Entries!$B$7:$B$31,$F20)))</f>
        <v/>
      </c>
      <c r="D20" s="189" t="str">
        <f>IF(INDEX(Entries!$R$7:$R$31,$F20)="","",IF(INDEX(Entries!$Q$7:$Q$31,$F20)="","",INDEX(Entries!$Q$7:$Q$31,$F20)))</f>
        <v/>
      </c>
      <c r="E20" s="166" t="str">
        <f>IF(INDEX(Entries!$R$7:$R$31,$F20)="","",IF(INDEX(Entries!$R$7:$R$31,$F20)="","",INDEX(Entries!$R$7:$R$31,$F20)))</f>
        <v/>
      </c>
      <c r="F20" s="165" t="n">
        <f>MATCH(SMALL(Entries!$V$7:$V$31,15),Entries!$V$7:$V$31,0)</f>
        <v>15</v>
      </c>
    </row>
    <row r="21" ht="20" customHeight="1">
      <c r="A21" s="188" t="str">
        <f>IF(INDEX(Entries!$R$7:$R$31,$F21)="","",IF(INDEX(Entries!$S$7:$S$31,$F21)="","",INDEX(Entries!$S$7:$S$31,$F21)))</f>
        <v/>
      </c>
      <c r="B21" s="165" t="str">
        <f>IF(INDEX(Entries!$R$7:$R$31,$F21)="","",IF(INDEX(Entries!$A$7:$A$31,$F21)="","",INDEX(Entries!$A$7:$A$31,$F21)))</f>
        <v/>
      </c>
      <c r="C21" s="166" t="str">
        <f>IF(INDEX(Entries!$R$7:$R$31,$F21)="","",IF(INDEX(Entries!$B$7:$B$31,$F21)="","",INDEX(Entries!$B$7:$B$31,$F21)))</f>
        <v/>
      </c>
      <c r="D21" s="189" t="str">
        <f>IF(INDEX(Entries!$R$7:$R$31,$F21)="","",IF(INDEX(Entries!$Q$7:$Q$31,$F21)="","",INDEX(Entries!$Q$7:$Q$31,$F21)))</f>
        <v/>
      </c>
      <c r="E21" s="166" t="str">
        <f>IF(INDEX(Entries!$R$7:$R$31,$F21)="","",IF(INDEX(Entries!$R$7:$R$31,$F21)="","",INDEX(Entries!$R$7:$R$31,$F21)))</f>
        <v/>
      </c>
      <c r="F21" s="165" t="n">
        <f>MATCH(SMALL(Entries!$V$7:$V$31,16),Entries!$V$7:$V$31,0)</f>
        <v>16</v>
      </c>
    </row>
    <row r="22" ht="20" customHeight="1">
      <c r="A22" s="188" t="str">
        <f>IF(INDEX(Entries!$R$7:$R$31,$F22)="","",IF(INDEX(Entries!$S$7:$S$31,$F22)="","",INDEX(Entries!$S$7:$S$31,$F22)))</f>
        <v/>
      </c>
      <c r="B22" s="165" t="str">
        <f>IF(INDEX(Entries!$R$7:$R$31,$F22)="","",IF(INDEX(Entries!$A$7:$A$31,$F22)="","",INDEX(Entries!$A$7:$A$31,$F22)))</f>
        <v/>
      </c>
      <c r="C22" s="166" t="str">
        <f>IF(INDEX(Entries!$R$7:$R$31,$F22)="","",IF(INDEX(Entries!$B$7:$B$31,$F22)="","",INDEX(Entries!$B$7:$B$31,$F22)))</f>
        <v/>
      </c>
      <c r="D22" s="189" t="str">
        <f>IF(INDEX(Entries!$R$7:$R$31,$F22)="","",IF(INDEX(Entries!$Q$7:$Q$31,$F22)="","",INDEX(Entries!$Q$7:$Q$31,$F22)))</f>
        <v/>
      </c>
      <c r="E22" s="166" t="str">
        <f>IF(INDEX(Entries!$R$7:$R$31,$F22)="","",IF(INDEX(Entries!$R$7:$R$31,$F22)="","",INDEX(Entries!$R$7:$R$31,$F22)))</f>
        <v/>
      </c>
      <c r="F22" s="165" t="n">
        <f>MATCH(SMALL(Entries!$V$7:$V$31,17),Entries!$V$7:$V$31,0)</f>
        <v>17</v>
      </c>
    </row>
    <row r="23" ht="20" customHeight="1">
      <c r="A23" s="188" t="str">
        <f>IF(INDEX(Entries!$R$7:$R$31,$F23)="","",IF(INDEX(Entries!$S$7:$S$31,$F23)="","",INDEX(Entries!$S$7:$S$31,$F23)))</f>
        <v/>
      </c>
      <c r="B23" s="165" t="str">
        <f>IF(INDEX(Entries!$R$7:$R$31,$F23)="","",IF(INDEX(Entries!$A$7:$A$31,$F23)="","",INDEX(Entries!$A$7:$A$31,$F23)))</f>
        <v/>
      </c>
      <c r="C23" s="166" t="str">
        <f>IF(INDEX(Entries!$R$7:$R$31,$F23)="","",IF(INDEX(Entries!$B$7:$B$31,$F23)="","",INDEX(Entries!$B$7:$B$31,$F23)))</f>
        <v/>
      </c>
      <c r="D23" s="189" t="str">
        <f>IF(INDEX(Entries!$R$7:$R$31,$F23)="","",IF(INDEX(Entries!$Q$7:$Q$31,$F23)="","",INDEX(Entries!$Q$7:$Q$31,$F23)))</f>
        <v/>
      </c>
      <c r="E23" s="166" t="str">
        <f>IF(INDEX(Entries!$R$7:$R$31,$F23)="","",IF(INDEX(Entries!$R$7:$R$31,$F23)="","",INDEX(Entries!$R$7:$R$31,$F23)))</f>
        <v/>
      </c>
      <c r="F23" s="165" t="n">
        <f>MATCH(SMALL(Entries!$V$7:$V$31,18),Entries!$V$7:$V$31,0)</f>
        <v>18</v>
      </c>
    </row>
    <row r="24" ht="20" customHeight="1">
      <c r="A24" s="188" t="str">
        <f>IF(INDEX(Entries!$R$7:$R$31,$F24)="","",IF(INDEX(Entries!$S$7:$S$31,$F24)="","",INDEX(Entries!$S$7:$S$31,$F24)))</f>
        <v/>
      </c>
      <c r="B24" s="165" t="str">
        <f>IF(INDEX(Entries!$R$7:$R$31,$F24)="","",IF(INDEX(Entries!$A$7:$A$31,$F24)="","",INDEX(Entries!$A$7:$A$31,$F24)))</f>
        <v/>
      </c>
      <c r="C24" s="166" t="str">
        <f>IF(INDEX(Entries!$R$7:$R$31,$F24)="","",IF(INDEX(Entries!$B$7:$B$31,$F24)="","",INDEX(Entries!$B$7:$B$31,$F24)))</f>
        <v/>
      </c>
      <c r="D24" s="189" t="str">
        <f>IF(INDEX(Entries!$R$7:$R$31,$F24)="","",IF(INDEX(Entries!$Q$7:$Q$31,$F24)="","",INDEX(Entries!$Q$7:$Q$31,$F24)))</f>
        <v/>
      </c>
      <c r="E24" s="166" t="str">
        <f>IF(INDEX(Entries!$R$7:$R$31,$F24)="","",IF(INDEX(Entries!$R$7:$R$31,$F24)="","",INDEX(Entries!$R$7:$R$31,$F24)))</f>
        <v/>
      </c>
      <c r="F24" s="165" t="n">
        <f>MATCH(SMALL(Entries!$V$7:$V$31,19),Entries!$V$7:$V$31,0)</f>
        <v>19</v>
      </c>
    </row>
    <row r="25" ht="20" customHeight="1">
      <c r="A25" s="188" t="str">
        <f>IF(INDEX(Entries!$R$7:$R$31,$F25)="","",IF(INDEX(Entries!$S$7:$S$31,$F25)="","",INDEX(Entries!$S$7:$S$31,$F25)))</f>
        <v/>
      </c>
      <c r="B25" s="165" t="str">
        <f>IF(INDEX(Entries!$R$7:$R$31,$F25)="","",IF(INDEX(Entries!$A$7:$A$31,$F25)="","",INDEX(Entries!$A$7:$A$31,$F25)))</f>
        <v/>
      </c>
      <c r="C25" s="166" t="str">
        <f>IF(INDEX(Entries!$R$7:$R$31,$F25)="","",IF(INDEX(Entries!$B$7:$B$31,$F25)="","",INDEX(Entries!$B$7:$B$31,$F25)))</f>
        <v/>
      </c>
      <c r="D25" s="189" t="str">
        <f>IF(INDEX(Entries!$R$7:$R$31,$F25)="","",IF(INDEX(Entries!$Q$7:$Q$31,$F25)="","",INDEX(Entries!$Q$7:$Q$31,$F25)))</f>
        <v/>
      </c>
      <c r="E25" s="166" t="str">
        <f>IF(INDEX(Entries!$R$7:$R$31,$F25)="","",IF(INDEX(Entries!$R$7:$R$31,$F25)="","",INDEX(Entries!$R$7:$R$31,$F25)))</f>
        <v/>
      </c>
      <c r="F25" s="165" t="n">
        <f>MATCH(SMALL(Entries!$V$7:$V$31,20),Entries!$V$7:$V$31,0)</f>
        <v>20</v>
      </c>
    </row>
    <row r="26" ht="20" customHeight="1">
      <c r="A26" s="188" t="str">
        <f>IF(INDEX(Entries!$R$7:$R$31,$F26)="","",IF(INDEX(Entries!$S$7:$S$31,$F26)="","",INDEX(Entries!$S$7:$S$31,$F26)))</f>
        <v/>
      </c>
      <c r="B26" s="165" t="str">
        <f>IF(INDEX(Entries!$R$7:$R$31,$F26)="","",IF(INDEX(Entries!$A$7:$A$31,$F26)="","",INDEX(Entries!$A$7:$A$31,$F26)))</f>
        <v/>
      </c>
      <c r="C26" s="166" t="str">
        <f>IF(INDEX(Entries!$R$7:$R$31,$F26)="","",IF(INDEX(Entries!$B$7:$B$31,$F26)="","",INDEX(Entries!$B$7:$B$31,$F26)))</f>
        <v/>
      </c>
      <c r="D26" s="189" t="str">
        <f>IF(INDEX(Entries!$R$7:$R$31,$F26)="","",IF(INDEX(Entries!$Q$7:$Q$31,$F26)="","",INDEX(Entries!$Q$7:$Q$31,$F26)))</f>
        <v/>
      </c>
      <c r="E26" s="166" t="str">
        <f>IF(INDEX(Entries!$R$7:$R$31,$F26)="","",IF(INDEX(Entries!$R$7:$R$31,$F26)="","",INDEX(Entries!$R$7:$R$31,$F26)))</f>
        <v/>
      </c>
      <c r="F26" s="165" t="n">
        <f>MATCH(SMALL(Entries!$V$7:$V$31,21),Entries!$V$7:$V$31,0)</f>
        <v>21</v>
      </c>
    </row>
    <row r="27" ht="20" customHeight="1">
      <c r="A27" s="188" t="str">
        <f>IF(INDEX(Entries!$R$7:$R$31,$F27)="","",IF(INDEX(Entries!$S$7:$S$31,$F27)="","",INDEX(Entries!$S$7:$S$31,$F27)))</f>
        <v/>
      </c>
      <c r="B27" s="165" t="str">
        <f>IF(INDEX(Entries!$R$7:$R$31,$F27)="","",IF(INDEX(Entries!$A$7:$A$31,$F27)="","",INDEX(Entries!$A$7:$A$31,$F27)))</f>
        <v/>
      </c>
      <c r="C27" s="166" t="str">
        <f>IF(INDEX(Entries!$R$7:$R$31,$F27)="","",IF(INDEX(Entries!$B$7:$B$31,$F27)="","",INDEX(Entries!$B$7:$B$31,$F27)))</f>
        <v/>
      </c>
      <c r="D27" s="189" t="str">
        <f>IF(INDEX(Entries!$R$7:$R$31,$F27)="","",IF(INDEX(Entries!$Q$7:$Q$31,$F27)="","",INDEX(Entries!$Q$7:$Q$31,$F27)))</f>
        <v/>
      </c>
      <c r="E27" s="166" t="str">
        <f>IF(INDEX(Entries!$R$7:$R$31,$F27)="","",IF(INDEX(Entries!$R$7:$R$31,$F27)="","",INDEX(Entries!$R$7:$R$31,$F27)))</f>
        <v/>
      </c>
      <c r="F27" s="165" t="n">
        <f>MATCH(SMALL(Entries!$V$7:$V$31,22),Entries!$V$7:$V$31,0)</f>
        <v>22</v>
      </c>
    </row>
    <row r="28" ht="20" customHeight="1">
      <c r="A28" s="188" t="str">
        <f>IF(INDEX(Entries!$R$7:$R$31,$F28)="","",IF(INDEX(Entries!$S$7:$S$31,$F28)="","",INDEX(Entries!$S$7:$S$31,$F28)))</f>
        <v/>
      </c>
      <c r="B28" s="165" t="str">
        <f>IF(INDEX(Entries!$R$7:$R$31,$F28)="","",IF(INDEX(Entries!$A$7:$A$31,$F28)="","",INDEX(Entries!$A$7:$A$31,$F28)))</f>
        <v/>
      </c>
      <c r="C28" s="166" t="str">
        <f>IF(INDEX(Entries!$R$7:$R$31,$F28)="","",IF(INDEX(Entries!$B$7:$B$31,$F28)="","",INDEX(Entries!$B$7:$B$31,$F28)))</f>
        <v/>
      </c>
      <c r="D28" s="189" t="str">
        <f>IF(INDEX(Entries!$R$7:$R$31,$F28)="","",IF(INDEX(Entries!$Q$7:$Q$31,$F28)="","",INDEX(Entries!$Q$7:$Q$31,$F28)))</f>
        <v/>
      </c>
      <c r="E28" s="166" t="str">
        <f>IF(INDEX(Entries!$R$7:$R$31,$F28)="","",IF(INDEX(Entries!$R$7:$R$31,$F28)="","",INDEX(Entries!$R$7:$R$31,$F28)))</f>
        <v/>
      </c>
      <c r="F28" s="165" t="n">
        <f>MATCH(SMALL(Entries!$V$7:$V$31,23),Entries!$V$7:$V$31,0)</f>
        <v>23</v>
      </c>
    </row>
    <row r="29" ht="20" customHeight="1">
      <c r="A29" s="188" t="str">
        <f>IF(INDEX(Entries!$R$7:$R$31,$F29)="","",IF(INDEX(Entries!$S$7:$S$31,$F29)="","",INDEX(Entries!$S$7:$S$31,$F29)))</f>
        <v/>
      </c>
      <c r="B29" s="165" t="str">
        <f>IF(INDEX(Entries!$R$7:$R$31,$F29)="","",IF(INDEX(Entries!$A$7:$A$31,$F29)="","",INDEX(Entries!$A$7:$A$31,$F29)))</f>
        <v/>
      </c>
      <c r="C29" s="166" t="str">
        <f>IF(INDEX(Entries!$R$7:$R$31,$F29)="","",IF(INDEX(Entries!$B$7:$B$31,$F29)="","",INDEX(Entries!$B$7:$B$31,$F29)))</f>
        <v/>
      </c>
      <c r="D29" s="189" t="str">
        <f>IF(INDEX(Entries!$R$7:$R$31,$F29)="","",IF(INDEX(Entries!$Q$7:$Q$31,$F29)="","",INDEX(Entries!$Q$7:$Q$31,$F29)))</f>
        <v/>
      </c>
      <c r="E29" s="166" t="str">
        <f>IF(INDEX(Entries!$R$7:$R$31,$F29)="","",IF(INDEX(Entries!$R$7:$R$31,$F29)="","",INDEX(Entries!$R$7:$R$31,$F29)))</f>
        <v/>
      </c>
      <c r="F29" s="165" t="n">
        <f>MATCH(SMALL(Entries!$V$7:$V$31,24),Entries!$V$7:$V$31,0)</f>
        <v>24</v>
      </c>
    </row>
    <row r="30" ht="20" customHeight="1">
      <c r="A30" s="188" t="str">
        <f>IF(INDEX(Entries!$R$7:$R$31,$F30)="","",IF(INDEX(Entries!$S$7:$S$31,$F30)="","",INDEX(Entries!$S$7:$S$31,$F30)))</f>
        <v/>
      </c>
      <c r="B30" s="165" t="str">
        <f>IF(INDEX(Entries!$R$7:$R$31,$F30)="","",IF(INDEX(Entries!$A$7:$A$31,$F30)="","",INDEX(Entries!$A$7:$A$31,$F30)))</f>
        <v/>
      </c>
      <c r="C30" s="166" t="str">
        <f>IF(INDEX(Entries!$R$7:$R$31,$F30)="","",IF(INDEX(Entries!$B$7:$B$31,$F30)="","",INDEX(Entries!$B$7:$B$31,$F30)))</f>
        <v/>
      </c>
      <c r="D30" s="189" t="str">
        <f>IF(INDEX(Entries!$R$7:$R$31,$F30)="","",IF(INDEX(Entries!$Q$7:$Q$31,$F30)="","",INDEX(Entries!$Q$7:$Q$31,$F30)))</f>
        <v/>
      </c>
      <c r="E30" s="166" t="str">
        <f>IF(INDEX(Entries!$R$7:$R$31,$F30)="","",IF(INDEX(Entries!$R$7:$R$31,$F30)="","",INDEX(Entries!$R$7:$R$31,$F30)))</f>
        <v/>
      </c>
      <c r="F30" s="165" t="n">
        <f>MATCH(SMALL(Entries!$V$7:$V$31,25),Entries!$V$7:$V$31,0)</f>
        <v>25</v>
      </c>
    </row>
    <row r="31" ht="20" customHeight="1">
      <c r="A31" s="165"/>
      <c r="B31" s="165"/>
      <c r="C31" s="165"/>
      <c r="D31" s="165"/>
      <c r="E31" s="165"/>
      <c r="F31" s="165"/>
    </row>
    <row r="32" ht="40" customHeight="1">
      <c r="A32" s="166" t="str">
        <f>IF(Rules!B10="","Publish your ties / prizes rule before sharing",Rules!B10)</f>
        <v>Split tied prizes equally. Equal totals share a place.</v>
      </c>
      <c r="B32" s="166"/>
      <c r="C32" s="166"/>
      <c r="D32" s="166"/>
      <c r="E32" s="166"/>
      <c r="F32" s="165"/>
    </row>
    <row r="33" ht="25" customHeight="1">
      <c r="A33" s="165"/>
      <c r="B33" s="165"/>
      <c r="C33" s="165"/>
      <c r="D33" s="165"/>
      <c r="E33" s="165"/>
      <c r="F33" s="165"/>
    </row>
  </sheetData>
  <sheetProtection sheet="1" objects="1" scenarios="1" selectLockedCells="0" selectUnlockedCells="0"/>
  <mergeCells>
    <mergeCell ref="A1:E1"/>
    <mergeCell ref="A2:E2"/>
    <mergeCell ref="A3:E3"/>
    <mergeCell ref="A32:E32"/>
  </mergeCells>
  <pageMargins left="0.35" right="0.35" top="0.35" bottom="0.35" header="0.15" footer="0.15"/>
  <pageSetup paperSize="1" orientation="portrait" fitToWidth="1" fitToHeight="1"/>
</worksheet>
</file>

<file path=xl/worksheets/sheet7.xml><?xml version="1.0" encoding="utf-8"?>
<worksheet xmlns="http://schemas.openxmlformats.org/spreadsheetml/2006/main">
  <sheetPr>
    <pageSetUpPr fitToPage="1"/>
  </sheetPr>
  <sheetViews>
    <sheetView showGridLines="0" workbookViewId="0"/>
  </sheetViews>
  <sheetFormatPr defaultRowHeight="15"/>
  <cols>
    <col min="1" max="1" width="12" hidden="0" customWidth="1"/>
    <col min="2" max="2" width="12" hidden="0" customWidth="1"/>
    <col min="3" max="3" width="12" hidden="0" customWidth="1"/>
    <col min="4" max="4" width="12" hidden="0" customWidth="1"/>
    <col min="5" max="5" width="12" hidden="0" customWidth="1"/>
    <col min="6" max="6" width="12" hidden="0" customWidth="1"/>
  </cols>
  <sheetData>
    <row r="1" ht="30" customHeight="1">
      <c r="A1" s="190" t="str">
        <f>IF(Rules!B5="","Complete Rules before printing",Rules!B5&amp;" — Pick sheet")</f>
        <v>Complete Rules before printing</v>
      </c>
      <c r="B1" s="166"/>
      <c r="C1" s="166"/>
      <c r="D1" s="166"/>
      <c r="E1" s="166"/>
      <c r="F1" s="166"/>
    </row>
    <row r="2" ht="30" customHeight="1">
      <c r="A2" s="166" t="str">
        <f>IF(Rules!B6="","Deadline: complete Rules", "Deadline: "&amp;Rules!B6)</f>
        <v>Deadline: complete Rules</v>
      </c>
      <c r="B2" s="166"/>
      <c r="C2" s="166"/>
      <c r="D2" s="166"/>
      <c r="E2" s="166"/>
      <c r="F2" s="166"/>
    </row>
    <row r="3" ht="30" customHeight="1">
      <c r="A3" s="166" t="str">
        <f>IF(Rules!B7="","Send picks to: complete Rules","Send picks to: "&amp;Rules!B7)</f>
        <v>Send picks to: complete Rules</v>
      </c>
      <c r="B3" s="166"/>
      <c r="C3" s="166"/>
      <c r="D3" s="166"/>
      <c r="E3" s="166"/>
      <c r="F3" s="166"/>
    </row>
    <row r="4" ht="20" customHeight="1">
      <c r="A4" s="166"/>
      <c r="B4" s="166"/>
      <c r="C4" s="166"/>
      <c r="D4" s="166"/>
      <c r="E4" s="166"/>
      <c r="F4" s="166"/>
    </row>
    <row r="5" ht="30" customHeight="1">
      <c r="A5" s="166" t="str">
        <v>Entry name: __________________________    Entry ID: __________</v>
      </c>
      <c r="B5" s="166"/>
      <c r="C5" s="166"/>
      <c r="D5" s="166"/>
      <c r="E5" s="166"/>
      <c r="F5" s="166"/>
    </row>
    <row r="6" ht="30" customHeight="1">
      <c r="A6" s="166" t="str">
        <v>Contact: _____________________________    Submitted: _________</v>
      </c>
      <c r="B6" s="166"/>
      <c r="C6" s="166"/>
      <c r="D6" s="166"/>
      <c r="E6" s="166"/>
      <c r="F6" s="166"/>
    </row>
    <row r="7" ht="30" customHeight="1">
      <c r="A7" s="166" t="str">
        <v>Winning score prediction (if your tie rule uses one): __________________</v>
      </c>
      <c r="B7" s="166"/>
      <c r="C7" s="166"/>
      <c r="D7" s="166"/>
      <c r="E7" s="166"/>
      <c r="F7" s="166"/>
    </row>
    <row r="8" ht="20" customHeight="1">
      <c r="A8" s="166" t="str">
        <v>Write one golfer per tier. The following pages show each golfer’s tier.</v>
      </c>
      <c r="B8" s="166"/>
      <c r="C8" s="166"/>
      <c r="D8" s="166"/>
      <c r="E8" s="166"/>
      <c r="F8" s="166"/>
    </row>
    <row r="9" ht="20" customHeight="1">
      <c r="A9" s="166"/>
      <c r="B9" s="166"/>
      <c r="C9" s="166"/>
      <c r="D9" s="166"/>
      <c r="E9" s="166"/>
      <c r="F9" s="166"/>
    </row>
    <row r="10" ht="30" customHeight="1">
      <c r="A10" s="166" t="str">
        <v>Tier 1: __________________________________________________________</v>
      </c>
      <c r="B10" s="166"/>
      <c r="C10" s="166"/>
      <c r="D10" s="166"/>
      <c r="E10" s="166"/>
      <c r="F10" s="166"/>
    </row>
    <row r="11" ht="30" customHeight="1">
      <c r="A11" s="166" t="str">
        <v>Tier 2: __________________________________________________________</v>
      </c>
      <c r="B11" s="166"/>
      <c r="C11" s="166"/>
      <c r="D11" s="166"/>
      <c r="E11" s="166"/>
      <c r="F11" s="166"/>
    </row>
    <row r="12" ht="30" customHeight="1">
      <c r="A12" s="166" t="str">
        <v>Tier 3: __________________________________________________________</v>
      </c>
      <c r="B12" s="166"/>
      <c r="C12" s="166"/>
      <c r="D12" s="166"/>
      <c r="E12" s="166"/>
      <c r="F12" s="166"/>
    </row>
    <row r="13" ht="30" customHeight="1">
      <c r="A13" s="166" t="str">
        <v>Tier 4: __________________________________________________________</v>
      </c>
      <c r="B13" s="166"/>
      <c r="C13" s="166"/>
      <c r="D13" s="166"/>
      <c r="E13" s="166"/>
      <c r="F13" s="166"/>
    </row>
    <row r="14" ht="30" customHeight="1">
      <c r="A14" s="166" t="str">
        <v>Tier 5: __________________________________________________________</v>
      </c>
      <c r="B14" s="166"/>
      <c r="C14" s="166"/>
      <c r="D14" s="166"/>
      <c r="E14" s="166"/>
      <c r="F14" s="166"/>
    </row>
    <row r="15" ht="30" customHeight="1">
      <c r="A15" s="166" t="str">
        <v>Tier 6: __________________________________________________________</v>
      </c>
      <c r="B15" s="166"/>
      <c r="C15" s="166"/>
      <c r="D15" s="166"/>
      <c r="E15" s="166"/>
      <c r="F15" s="166"/>
    </row>
    <row r="16" ht="20" customHeight="1">
      <c r="A16" s="166"/>
      <c r="B16" s="166"/>
      <c r="C16" s="166"/>
      <c r="D16" s="166"/>
      <c r="E16" s="166"/>
      <c r="F16" s="166"/>
    </row>
    <row r="17" ht="30" customHeight="1">
      <c r="A17" s="166" t="str">
        <v>Best four adjusted scores count. Lower total wins. All six scores must be present.</v>
      </c>
      <c r="B17" s="166"/>
      <c r="C17" s="166"/>
      <c r="D17" s="166"/>
      <c r="E17" s="166"/>
      <c r="F17" s="166"/>
    </row>
    <row r="18" ht="20" customHeight="1">
      <c r="A18" s="166"/>
      <c r="B18" s="166"/>
      <c r="C18" s="166"/>
      <c r="D18" s="166"/>
      <c r="E18" s="166"/>
      <c r="F18" s="166"/>
    </row>
    <row r="19" ht="40" customHeight="1">
      <c r="A19" s="166" t="str">
        <f>IF(Rules!B8="","Missed cut: complete Rules before printing","Missed cut: "&amp;Rules!B8)</f>
        <v>Missed cut: House rule: 36-hole to-par score +16 (80 per unplayed round). Enter the result in Field C.</v>
      </c>
      <c r="B19" s="166"/>
      <c r="C19" s="166"/>
      <c r="D19" s="166"/>
      <c r="E19" s="166"/>
      <c r="F19" s="166"/>
    </row>
    <row r="20" ht="40" customHeight="1">
      <c r="A20" s="166" t="str">
        <f>IF(Rules!B9="","Withdrawal: complete Rules before printing","Withdrawal: "&amp;Rules!B9)</f>
        <v>Withdrawal: House rule: WD/DQ receives +40 in Field C. Handicapped pools add Field E once.</v>
      </c>
      <c r="B20" s="166"/>
      <c r="C20" s="166"/>
      <c r="D20" s="166"/>
      <c r="E20" s="166"/>
      <c r="F20" s="166"/>
    </row>
    <row r="21" ht="40" customHeight="1">
      <c r="A21" s="166" t="str">
        <f>IF(Rules!B10="","Ties / prizes: complete Rules before printing","Ties / prizes: "&amp;Rules!B10)</f>
        <v>Ties / prizes: Split tied prizes equally. Equal totals share a place.</v>
      </c>
      <c r="B21" s="166"/>
      <c r="C21" s="166"/>
      <c r="D21" s="166"/>
      <c r="E21" s="166"/>
      <c r="F21" s="166"/>
    </row>
    <row r="22" ht="40" customHeight="1">
      <c r="A22" s="166" t="str">
        <f>IF(Rules!B11="","Substitutions: complete Rules before printing","Substitutions: "&amp;Rules!B11)</f>
        <v>Substitutions: Eligible replacements before deadline only; retain a correction record. No changes after deadline.</v>
      </c>
      <c r="B22" s="166"/>
      <c r="C22" s="166"/>
      <c r="D22" s="166"/>
      <c r="E22" s="166"/>
      <c r="F22" s="166"/>
    </row>
    <row r="23" ht="20" customHeight="1">
      <c r="A23" s="166"/>
      <c r="B23" s="166"/>
      <c r="C23" s="166"/>
      <c r="D23" s="166"/>
      <c r="E23" s="166"/>
      <c r="F23" s="166"/>
    </row>
    <row r="24" ht="30" customHeight="1">
      <c r="A24" s="166" t="str">
        <v>Keep a copy of your submission. The organizer records and checks picks manually.</v>
      </c>
      <c r="B24" s="166"/>
      <c r="C24" s="166"/>
      <c r="D24" s="166"/>
      <c r="E24" s="166"/>
      <c r="F24" s="166"/>
    </row>
    <row r="25" ht="25" customHeight="1">
      <c r="A25" s="166"/>
      <c r="B25" s="166"/>
      <c r="C25" s="166"/>
      <c r="D25" s="166"/>
      <c r="E25" s="166"/>
      <c r="F25" s="166"/>
    </row>
    <row r="26" ht="28" customHeight="1">
      <c r="A26" s="169" t="str">
        <v>Tier and golfer</v>
      </c>
      <c r="B26" s="169"/>
      <c r="C26" s="169" t="str">
        <v>Tier and golfer</v>
      </c>
      <c r="D26" s="169"/>
      <c r="E26" s="169" t="str">
        <v>Tier and golfer</v>
      </c>
      <c r="F26" s="169"/>
    </row>
    <row r="27" ht="30" customHeight="1">
      <c r="A27" s="166" t="str">
        <f>IF(Field!B5="","",Field!A5&amp;": "&amp;Field!B5)</f>
        <v/>
      </c>
      <c r="B27" s="166"/>
      <c r="C27" s="166" t="str">
        <f>IF(Field!B25="","",Field!A25&amp;": "&amp;Field!B25)</f>
        <v/>
      </c>
      <c r="D27" s="166"/>
      <c r="E27" s="166" t="str">
        <f>IF(Field!B45="","",Field!A45&amp;": "&amp;Field!B45)</f>
        <v/>
      </c>
      <c r="F27" s="166"/>
    </row>
    <row r="28" ht="30" customHeight="1">
      <c r="A28" s="166" t="str">
        <f>IF(Field!B6="","",Field!A6&amp;": "&amp;Field!B6)</f>
        <v/>
      </c>
      <c r="B28" s="166"/>
      <c r="C28" s="166" t="str">
        <f>IF(Field!B26="","",Field!A26&amp;": "&amp;Field!B26)</f>
        <v/>
      </c>
      <c r="D28" s="166"/>
      <c r="E28" s="166" t="str">
        <f>IF(Field!B46="","",Field!A46&amp;": "&amp;Field!B46)</f>
        <v/>
      </c>
      <c r="F28" s="166"/>
    </row>
    <row r="29" ht="30" customHeight="1">
      <c r="A29" s="166" t="str">
        <f>IF(Field!B7="","",Field!A7&amp;": "&amp;Field!B7)</f>
        <v/>
      </c>
      <c r="B29" s="166"/>
      <c r="C29" s="166" t="str">
        <f>IF(Field!B27="","",Field!A27&amp;": "&amp;Field!B27)</f>
        <v/>
      </c>
      <c r="D29" s="166"/>
      <c r="E29" s="166" t="str">
        <f>IF(Field!B47="","",Field!A47&amp;": "&amp;Field!B47)</f>
        <v/>
      </c>
      <c r="F29" s="166"/>
    </row>
    <row r="30" ht="30" customHeight="1">
      <c r="A30" s="166" t="str">
        <f>IF(Field!B8="","",Field!A8&amp;": "&amp;Field!B8)</f>
        <v/>
      </c>
      <c r="B30" s="166"/>
      <c r="C30" s="166" t="str">
        <f>IF(Field!B28="","",Field!A28&amp;": "&amp;Field!B28)</f>
        <v/>
      </c>
      <c r="D30" s="166"/>
      <c r="E30" s="166" t="str">
        <f>IF(Field!B48="","",Field!A48&amp;": "&amp;Field!B48)</f>
        <v/>
      </c>
      <c r="F30" s="166"/>
    </row>
    <row r="31" ht="30" customHeight="1">
      <c r="A31" s="166" t="str">
        <f>IF(Field!B9="","",Field!A9&amp;": "&amp;Field!B9)</f>
        <v/>
      </c>
      <c r="B31" s="166"/>
      <c r="C31" s="166" t="str">
        <f>IF(Field!B29="","",Field!A29&amp;": "&amp;Field!B29)</f>
        <v/>
      </c>
      <c r="D31" s="166"/>
      <c r="E31" s="166" t="str">
        <f>IF(Field!B49="","",Field!A49&amp;": "&amp;Field!B49)</f>
        <v/>
      </c>
      <c r="F31" s="166"/>
    </row>
    <row r="32" ht="30" customHeight="1">
      <c r="A32" s="166" t="str">
        <f>IF(Field!B10="","",Field!A10&amp;": "&amp;Field!B10)</f>
        <v/>
      </c>
      <c r="B32" s="166"/>
      <c r="C32" s="166" t="str">
        <f>IF(Field!B30="","",Field!A30&amp;": "&amp;Field!B30)</f>
        <v/>
      </c>
      <c r="D32" s="166"/>
      <c r="E32" s="166" t="str">
        <f>IF(Field!B50="","",Field!A50&amp;": "&amp;Field!B50)</f>
        <v/>
      </c>
      <c r="F32" s="166"/>
    </row>
    <row r="33" ht="30" customHeight="1">
      <c r="A33" s="166" t="str">
        <f>IF(Field!B11="","",Field!A11&amp;": "&amp;Field!B11)</f>
        <v/>
      </c>
      <c r="B33" s="166"/>
      <c r="C33" s="166" t="str">
        <f>IF(Field!B31="","",Field!A31&amp;": "&amp;Field!B31)</f>
        <v/>
      </c>
      <c r="D33" s="166"/>
      <c r="E33" s="166" t="str">
        <f>IF(Field!B51="","",Field!A51&amp;": "&amp;Field!B51)</f>
        <v/>
      </c>
      <c r="F33" s="166"/>
    </row>
    <row r="34" ht="30" customHeight="1">
      <c r="A34" s="166" t="str">
        <f>IF(Field!B12="","",Field!A12&amp;": "&amp;Field!B12)</f>
        <v/>
      </c>
      <c r="B34" s="166"/>
      <c r="C34" s="166" t="str">
        <f>IF(Field!B32="","",Field!A32&amp;": "&amp;Field!B32)</f>
        <v/>
      </c>
      <c r="D34" s="166"/>
      <c r="E34" s="166" t="str">
        <f>IF(Field!B52="","",Field!A52&amp;": "&amp;Field!B52)</f>
        <v/>
      </c>
      <c r="F34" s="166"/>
    </row>
    <row r="35" ht="30" customHeight="1">
      <c r="A35" s="166" t="str">
        <f>IF(Field!B13="","",Field!A13&amp;": "&amp;Field!B13)</f>
        <v/>
      </c>
      <c r="B35" s="166"/>
      <c r="C35" s="166" t="str">
        <f>IF(Field!B33="","",Field!A33&amp;": "&amp;Field!B33)</f>
        <v/>
      </c>
      <c r="D35" s="166"/>
      <c r="E35" s="166" t="str">
        <f>IF(Field!B53="","",Field!A53&amp;": "&amp;Field!B53)</f>
        <v/>
      </c>
      <c r="F35" s="166"/>
    </row>
    <row r="36" ht="30" customHeight="1">
      <c r="A36" s="166" t="str">
        <f>IF(Field!B14="","",Field!A14&amp;": "&amp;Field!B14)</f>
        <v/>
      </c>
      <c r="B36" s="166"/>
      <c r="C36" s="166" t="str">
        <f>IF(Field!B34="","",Field!A34&amp;": "&amp;Field!B34)</f>
        <v/>
      </c>
      <c r="D36" s="166"/>
      <c r="E36" s="166" t="str">
        <f>IF(Field!B54="","",Field!A54&amp;": "&amp;Field!B54)</f>
        <v/>
      </c>
      <c r="F36" s="166"/>
    </row>
    <row r="37" ht="30" customHeight="1">
      <c r="A37" s="166" t="str">
        <f>IF(Field!B15="","",Field!A15&amp;": "&amp;Field!B15)</f>
        <v/>
      </c>
      <c r="B37" s="166"/>
      <c r="C37" s="166" t="str">
        <f>IF(Field!B35="","",Field!A35&amp;": "&amp;Field!B35)</f>
        <v/>
      </c>
      <c r="D37" s="166"/>
      <c r="E37" s="166" t="str">
        <f>IF(Field!B55="","",Field!A55&amp;": "&amp;Field!B55)</f>
        <v/>
      </c>
      <c r="F37" s="166"/>
    </row>
    <row r="38" ht="30" customHeight="1">
      <c r="A38" s="166" t="str">
        <f>IF(Field!B16="","",Field!A16&amp;": "&amp;Field!B16)</f>
        <v/>
      </c>
      <c r="B38" s="166"/>
      <c r="C38" s="166" t="str">
        <f>IF(Field!B36="","",Field!A36&amp;": "&amp;Field!B36)</f>
        <v/>
      </c>
      <c r="D38" s="166"/>
      <c r="E38" s="166" t="str">
        <f>IF(Field!B56="","",Field!A56&amp;": "&amp;Field!B56)</f>
        <v/>
      </c>
      <c r="F38" s="166"/>
    </row>
    <row r="39" ht="30" customHeight="1">
      <c r="A39" s="166" t="str">
        <f>IF(Field!B17="","",Field!A17&amp;": "&amp;Field!B17)</f>
        <v/>
      </c>
      <c r="B39" s="166"/>
      <c r="C39" s="166" t="str">
        <f>IF(Field!B37="","",Field!A37&amp;": "&amp;Field!B37)</f>
        <v/>
      </c>
      <c r="D39" s="166"/>
      <c r="E39" s="166" t="str">
        <f>IF(Field!B57="","",Field!A57&amp;": "&amp;Field!B57)</f>
        <v/>
      </c>
      <c r="F39" s="166"/>
    </row>
    <row r="40" ht="30" customHeight="1">
      <c r="A40" s="166" t="str">
        <f>IF(Field!B18="","",Field!A18&amp;": "&amp;Field!B18)</f>
        <v/>
      </c>
      <c r="B40" s="166"/>
      <c r="C40" s="166" t="str">
        <f>IF(Field!B38="","",Field!A38&amp;": "&amp;Field!B38)</f>
        <v/>
      </c>
      <c r="D40" s="166"/>
      <c r="E40" s="166" t="str">
        <f>IF(Field!B58="","",Field!A58&amp;": "&amp;Field!B58)</f>
        <v/>
      </c>
      <c r="F40" s="166"/>
    </row>
    <row r="41" ht="30" customHeight="1">
      <c r="A41" s="166" t="str">
        <f>IF(Field!B19="","",Field!A19&amp;": "&amp;Field!B19)</f>
        <v/>
      </c>
      <c r="B41" s="166"/>
      <c r="C41" s="166" t="str">
        <f>IF(Field!B39="","",Field!A39&amp;": "&amp;Field!B39)</f>
        <v/>
      </c>
      <c r="D41" s="166"/>
      <c r="E41" s="166" t="str">
        <f>IF(Field!B59="","",Field!A59&amp;": "&amp;Field!B59)</f>
        <v/>
      </c>
      <c r="F41" s="166"/>
    </row>
    <row r="42" ht="30" customHeight="1">
      <c r="A42" s="166" t="str">
        <f>IF(Field!B20="","",Field!A20&amp;": "&amp;Field!B20)</f>
        <v/>
      </c>
      <c r="B42" s="166"/>
      <c r="C42" s="166" t="str">
        <f>IF(Field!B40="","",Field!A40&amp;": "&amp;Field!B40)</f>
        <v/>
      </c>
      <c r="D42" s="166"/>
      <c r="E42" s="166" t="str">
        <f>IF(Field!B60="","",Field!A60&amp;": "&amp;Field!B60)</f>
        <v/>
      </c>
      <c r="F42" s="166"/>
    </row>
    <row r="43" ht="30" customHeight="1">
      <c r="A43" s="166" t="str">
        <f>IF(Field!B21="","",Field!A21&amp;": "&amp;Field!B21)</f>
        <v/>
      </c>
      <c r="B43" s="166"/>
      <c r="C43" s="166" t="str">
        <f>IF(Field!B41="","",Field!A41&amp;": "&amp;Field!B41)</f>
        <v/>
      </c>
      <c r="D43" s="166"/>
      <c r="E43" s="166" t="str">
        <f>IF(Field!B61="","",Field!A61&amp;": "&amp;Field!B61)</f>
        <v/>
      </c>
      <c r="F43" s="166"/>
    </row>
    <row r="44" ht="30" customHeight="1">
      <c r="A44" s="166" t="str">
        <f>IF(Field!B22="","",Field!A22&amp;": "&amp;Field!B22)</f>
        <v/>
      </c>
      <c r="B44" s="166"/>
      <c r="C44" s="166" t="str">
        <f>IF(Field!B42="","",Field!A42&amp;": "&amp;Field!B42)</f>
        <v/>
      </c>
      <c r="D44" s="166"/>
      <c r="E44" s="166" t="str">
        <f>IF(Field!B62="","",Field!A62&amp;": "&amp;Field!B62)</f>
        <v/>
      </c>
      <c r="F44" s="166"/>
    </row>
    <row r="45" ht="30" customHeight="1">
      <c r="A45" s="166" t="str">
        <f>IF(Field!B23="","",Field!A23&amp;": "&amp;Field!B23)</f>
        <v/>
      </c>
      <c r="B45" s="166"/>
      <c r="C45" s="166" t="str">
        <f>IF(Field!B43="","",Field!A43&amp;": "&amp;Field!B43)</f>
        <v/>
      </c>
      <c r="D45" s="166"/>
      <c r="E45" s="166" t="str">
        <f>IF(Field!B63="","",Field!A63&amp;": "&amp;Field!B63)</f>
        <v/>
      </c>
      <c r="F45" s="166"/>
    </row>
    <row r="46" ht="30" customHeight="1">
      <c r="A46" s="166" t="str">
        <f>IF(Field!B24="","",Field!A24&amp;": "&amp;Field!B24)</f>
        <v/>
      </c>
      <c r="B46" s="166"/>
      <c r="C46" s="166" t="str">
        <f>IF(Field!B44="","",Field!A44&amp;": "&amp;Field!B44)</f>
        <v/>
      </c>
      <c r="D46" s="166"/>
      <c r="E46" s="166" t="str">
        <f>IF(Field!B64="","",Field!A64&amp;": "&amp;Field!B64)</f>
        <v/>
      </c>
      <c r="F46" s="166"/>
    </row>
    <row r="47" ht="25" customHeight="1">
      <c r="A47" s="166"/>
      <c r="B47" s="166"/>
      <c r="C47" s="166"/>
      <c r="D47" s="166"/>
      <c r="E47" s="166"/>
      <c r="F47" s="166"/>
    </row>
    <row r="48" ht="28" customHeight="1">
      <c r="A48" s="169" t="str">
        <v>Tier and golfer</v>
      </c>
      <c r="B48" s="169"/>
      <c r="C48" s="169" t="str">
        <v>Tier and golfer</v>
      </c>
      <c r="D48" s="169"/>
      <c r="E48" s="169" t="str">
        <v>Tier and golfer</v>
      </c>
      <c r="F48" s="169"/>
    </row>
    <row r="49" ht="30" customHeight="1">
      <c r="A49" s="166" t="str">
        <f>IF(Field!B65="","",Field!A65&amp;": "&amp;Field!B65)</f>
        <v/>
      </c>
      <c r="B49" s="166"/>
      <c r="C49" s="166" t="str">
        <f>IF(Field!B85="","",Field!A85&amp;": "&amp;Field!B85)</f>
        <v/>
      </c>
      <c r="D49" s="166"/>
      <c r="E49" s="166" t="str">
        <f>IF(Field!B105="","",Field!A105&amp;": "&amp;Field!B105)</f>
        <v/>
      </c>
      <c r="F49" s="166"/>
    </row>
    <row r="50" ht="30" customHeight="1">
      <c r="A50" s="166" t="str">
        <f>IF(Field!B66="","",Field!A66&amp;": "&amp;Field!B66)</f>
        <v/>
      </c>
      <c r="B50" s="166"/>
      <c r="C50" s="166" t="str">
        <f>IF(Field!B86="","",Field!A86&amp;": "&amp;Field!B86)</f>
        <v/>
      </c>
      <c r="D50" s="166"/>
      <c r="E50" s="166" t="str">
        <f>IF(Field!B106="","",Field!A106&amp;": "&amp;Field!B106)</f>
        <v/>
      </c>
      <c r="F50" s="166"/>
    </row>
    <row r="51" ht="30" customHeight="1">
      <c r="A51" s="166" t="str">
        <f>IF(Field!B67="","",Field!A67&amp;": "&amp;Field!B67)</f>
        <v/>
      </c>
      <c r="B51" s="166"/>
      <c r="C51" s="166" t="str">
        <f>IF(Field!B87="","",Field!A87&amp;": "&amp;Field!B87)</f>
        <v/>
      </c>
      <c r="D51" s="166"/>
      <c r="E51" s="166" t="str">
        <f>IF(Field!B107="","",Field!A107&amp;": "&amp;Field!B107)</f>
        <v/>
      </c>
      <c r="F51" s="166"/>
    </row>
    <row r="52" ht="30" customHeight="1">
      <c r="A52" s="166" t="str">
        <f>IF(Field!B68="","",Field!A68&amp;": "&amp;Field!B68)</f>
        <v/>
      </c>
      <c r="B52" s="166"/>
      <c r="C52" s="166" t="str">
        <f>IF(Field!B88="","",Field!A88&amp;": "&amp;Field!B88)</f>
        <v/>
      </c>
      <c r="D52" s="166"/>
      <c r="E52" s="166" t="str">
        <f>IF(Field!B108="","",Field!A108&amp;": "&amp;Field!B108)</f>
        <v/>
      </c>
      <c r="F52" s="166"/>
    </row>
    <row r="53" ht="30" customHeight="1">
      <c r="A53" s="166" t="str">
        <f>IF(Field!B69="","",Field!A69&amp;": "&amp;Field!B69)</f>
        <v/>
      </c>
      <c r="B53" s="166"/>
      <c r="C53" s="166" t="str">
        <f>IF(Field!B89="","",Field!A89&amp;": "&amp;Field!B89)</f>
        <v/>
      </c>
      <c r="D53" s="166"/>
      <c r="E53" s="166" t="str">
        <f>IF(Field!B109="","",Field!A109&amp;": "&amp;Field!B109)</f>
        <v/>
      </c>
      <c r="F53" s="166"/>
    </row>
    <row r="54" ht="30" customHeight="1">
      <c r="A54" s="166" t="str">
        <f>IF(Field!B70="","",Field!A70&amp;": "&amp;Field!B70)</f>
        <v/>
      </c>
      <c r="B54" s="166"/>
      <c r="C54" s="166" t="str">
        <f>IF(Field!B90="","",Field!A90&amp;": "&amp;Field!B90)</f>
        <v/>
      </c>
      <c r="D54" s="166"/>
      <c r="E54" s="166" t="str">
        <f>IF(Field!B110="","",Field!A110&amp;": "&amp;Field!B110)</f>
        <v/>
      </c>
      <c r="F54" s="166"/>
    </row>
    <row r="55" ht="30" customHeight="1">
      <c r="A55" s="166" t="str">
        <f>IF(Field!B71="","",Field!A71&amp;": "&amp;Field!B71)</f>
        <v/>
      </c>
      <c r="B55" s="166"/>
      <c r="C55" s="166" t="str">
        <f>IF(Field!B91="","",Field!A91&amp;": "&amp;Field!B91)</f>
        <v/>
      </c>
      <c r="D55" s="166"/>
      <c r="E55" s="166" t="str">
        <f>IF(Field!B111="","",Field!A111&amp;": "&amp;Field!B111)</f>
        <v/>
      </c>
      <c r="F55" s="166"/>
    </row>
    <row r="56" ht="30" customHeight="1">
      <c r="A56" s="166" t="str">
        <f>IF(Field!B72="","",Field!A72&amp;": "&amp;Field!B72)</f>
        <v/>
      </c>
      <c r="B56" s="166"/>
      <c r="C56" s="166" t="str">
        <f>IF(Field!B92="","",Field!A92&amp;": "&amp;Field!B92)</f>
        <v/>
      </c>
      <c r="D56" s="166"/>
      <c r="E56" s="166" t="str">
        <f>IF(Field!B112="","",Field!A112&amp;": "&amp;Field!B112)</f>
        <v/>
      </c>
      <c r="F56" s="166"/>
    </row>
    <row r="57" ht="30" customHeight="1">
      <c r="A57" s="166" t="str">
        <f>IF(Field!B73="","",Field!A73&amp;": "&amp;Field!B73)</f>
        <v/>
      </c>
      <c r="B57" s="166"/>
      <c r="C57" s="166" t="str">
        <f>IF(Field!B93="","",Field!A93&amp;": "&amp;Field!B93)</f>
        <v/>
      </c>
      <c r="D57" s="166"/>
      <c r="E57" s="166" t="str">
        <f>IF(Field!B113="","",Field!A113&amp;": "&amp;Field!B113)</f>
        <v/>
      </c>
      <c r="F57" s="166"/>
    </row>
    <row r="58" ht="30" customHeight="1">
      <c r="A58" s="166" t="str">
        <f>IF(Field!B74="","",Field!A74&amp;": "&amp;Field!B74)</f>
        <v/>
      </c>
      <c r="B58" s="166"/>
      <c r="C58" s="166" t="str">
        <f>IF(Field!B94="","",Field!A94&amp;": "&amp;Field!B94)</f>
        <v/>
      </c>
      <c r="D58" s="166"/>
      <c r="E58" s="166" t="str">
        <f>IF(Field!B114="","",Field!A114&amp;": "&amp;Field!B114)</f>
        <v/>
      </c>
      <c r="F58" s="166"/>
    </row>
    <row r="59" ht="30" customHeight="1">
      <c r="A59" s="166" t="str">
        <f>IF(Field!B75="","",Field!A75&amp;": "&amp;Field!B75)</f>
        <v/>
      </c>
      <c r="B59" s="166"/>
      <c r="C59" s="166" t="str">
        <f>IF(Field!B95="","",Field!A95&amp;": "&amp;Field!B95)</f>
        <v/>
      </c>
      <c r="D59" s="166"/>
      <c r="E59" s="166" t="str">
        <f>IF(Field!B115="","",Field!A115&amp;": "&amp;Field!B115)</f>
        <v/>
      </c>
      <c r="F59" s="166"/>
    </row>
    <row r="60" ht="30" customHeight="1">
      <c r="A60" s="166" t="str">
        <f>IF(Field!B76="","",Field!A76&amp;": "&amp;Field!B76)</f>
        <v/>
      </c>
      <c r="B60" s="166"/>
      <c r="C60" s="166" t="str">
        <f>IF(Field!B96="","",Field!A96&amp;": "&amp;Field!B96)</f>
        <v/>
      </c>
      <c r="D60" s="166"/>
      <c r="E60" s="166" t="str">
        <f>IF(Field!B116="","",Field!A116&amp;": "&amp;Field!B116)</f>
        <v/>
      </c>
      <c r="F60" s="166"/>
    </row>
    <row r="61" ht="30" customHeight="1">
      <c r="A61" s="166" t="str">
        <f>IF(Field!B77="","",Field!A77&amp;": "&amp;Field!B77)</f>
        <v/>
      </c>
      <c r="B61" s="166"/>
      <c r="C61" s="166" t="str">
        <f>IF(Field!B97="","",Field!A97&amp;": "&amp;Field!B97)</f>
        <v/>
      </c>
      <c r="D61" s="166"/>
      <c r="E61" s="166" t="str">
        <f>IF(Field!B117="","",Field!A117&amp;": "&amp;Field!B117)</f>
        <v/>
      </c>
      <c r="F61" s="166"/>
    </row>
    <row r="62" ht="30" customHeight="1">
      <c r="A62" s="166" t="str">
        <f>IF(Field!B78="","",Field!A78&amp;": "&amp;Field!B78)</f>
        <v/>
      </c>
      <c r="B62" s="166"/>
      <c r="C62" s="166" t="str">
        <f>IF(Field!B98="","",Field!A98&amp;": "&amp;Field!B98)</f>
        <v/>
      </c>
      <c r="D62" s="166"/>
      <c r="E62" s="166" t="str">
        <f>IF(Field!B118="","",Field!A118&amp;": "&amp;Field!B118)</f>
        <v/>
      </c>
      <c r="F62" s="166"/>
    </row>
    <row r="63" ht="30" customHeight="1">
      <c r="A63" s="166" t="str">
        <f>IF(Field!B79="","",Field!A79&amp;": "&amp;Field!B79)</f>
        <v/>
      </c>
      <c r="B63" s="166"/>
      <c r="C63" s="166" t="str">
        <f>IF(Field!B99="","",Field!A99&amp;": "&amp;Field!B99)</f>
        <v/>
      </c>
      <c r="D63" s="166"/>
      <c r="E63" s="166" t="str">
        <f>IF(Field!B119="","",Field!A119&amp;": "&amp;Field!B119)</f>
        <v/>
      </c>
      <c r="F63" s="166"/>
    </row>
    <row r="64" ht="30" customHeight="1">
      <c r="A64" s="166" t="str">
        <f>IF(Field!B80="","",Field!A80&amp;": "&amp;Field!B80)</f>
        <v/>
      </c>
      <c r="B64" s="166"/>
      <c r="C64" s="166" t="str">
        <f>IF(Field!B100="","",Field!A100&amp;": "&amp;Field!B100)</f>
        <v/>
      </c>
      <c r="D64" s="166"/>
      <c r="E64" s="166" t="str">
        <f>IF(Field!B120="","",Field!A120&amp;": "&amp;Field!B120)</f>
        <v/>
      </c>
      <c r="F64" s="166"/>
    </row>
    <row r="65" ht="30" customHeight="1">
      <c r="A65" s="166" t="str">
        <f>IF(Field!B81="","",Field!A81&amp;": "&amp;Field!B81)</f>
        <v/>
      </c>
      <c r="B65" s="166"/>
      <c r="C65" s="166" t="str">
        <f>IF(Field!B101="","",Field!A101&amp;": "&amp;Field!B101)</f>
        <v/>
      </c>
      <c r="D65" s="166"/>
      <c r="E65" s="166" t="str">
        <f>IF(Field!B121="","",Field!A121&amp;": "&amp;Field!B121)</f>
        <v/>
      </c>
      <c r="F65" s="166"/>
    </row>
    <row r="66" ht="30" customHeight="1">
      <c r="A66" s="166" t="str">
        <f>IF(Field!B82="","",Field!A82&amp;": "&amp;Field!B82)</f>
        <v/>
      </c>
      <c r="B66" s="166"/>
      <c r="C66" s="166" t="str">
        <f>IF(Field!B102="","",Field!A102&amp;": "&amp;Field!B102)</f>
        <v/>
      </c>
      <c r="D66" s="166"/>
      <c r="E66" s="166" t="str">
        <f>IF(Field!B122="","",Field!A122&amp;": "&amp;Field!B122)</f>
        <v/>
      </c>
      <c r="F66" s="166"/>
    </row>
    <row r="67" ht="30" customHeight="1">
      <c r="A67" s="166" t="str">
        <f>IF(Field!B83="","",Field!A83&amp;": "&amp;Field!B83)</f>
        <v/>
      </c>
      <c r="B67" s="166"/>
      <c r="C67" s="166" t="str">
        <f>IF(Field!B103="","",Field!A103&amp;": "&amp;Field!B103)</f>
        <v/>
      </c>
      <c r="D67" s="166"/>
      <c r="E67" s="166" t="str">
        <f>IF(Field!B123="","",Field!A123&amp;": "&amp;Field!B123)</f>
        <v/>
      </c>
      <c r="F67" s="166"/>
    </row>
    <row r="68" ht="30" customHeight="1">
      <c r="A68" s="166" t="str">
        <f>IF(Field!B84="","",Field!A84&amp;": "&amp;Field!B84)</f>
        <v/>
      </c>
      <c r="B68" s="166"/>
      <c r="C68" s="166" t="str">
        <f>IF(Field!B104="","",Field!A104&amp;": "&amp;Field!B104)</f>
        <v/>
      </c>
      <c r="D68" s="166"/>
      <c r="E68" s="166" t="str">
        <f>IF(Field!B124="","",Field!A124&amp;": "&amp;Field!B124)</f>
        <v/>
      </c>
      <c r="F68" s="166"/>
    </row>
  </sheetData>
  <sheetProtection sheet="1" objects="1" scenarios="1" selectLockedCells="0" selectUnlockedCells="0"/>
  <mergeCells>
    <mergeCell ref="A1:F1"/>
    <mergeCell ref="A2:F2"/>
    <mergeCell ref="A3:F3"/>
    <mergeCell ref="A5:F5"/>
    <mergeCell ref="A6:F6"/>
    <mergeCell ref="A8:F8"/>
    <mergeCell ref="A10:F10"/>
    <mergeCell ref="A11:F11"/>
    <mergeCell ref="A12:F12"/>
    <mergeCell ref="A13:F13"/>
    <mergeCell ref="A14:F14"/>
    <mergeCell ref="A15:F15"/>
    <mergeCell ref="A17:F17"/>
    <mergeCell ref="A19:F19"/>
    <mergeCell ref="A20:F20"/>
    <mergeCell ref="A21:F21"/>
    <mergeCell ref="A22:F22"/>
    <mergeCell ref="A24:F24"/>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A7:F7"/>
  </mergeCells>
  <pageMargins left="0.35" right="0.35" top="0.35" bottom="0.35" header="0.15" footer="0.15"/>
  <pageSetup paperSize="1" orientation="portrait" fitToWidth="1" fitToHeight="0"/>
  <rowBreaks count="2" manualBreakCount="2">
    <brk id="25" min="0" max="16383" man="1"/>
    <brk id="47" min="0" max="16383" man="1"/>
  </rowBreaks>
</worksheet>
</file>

<file path=xl/worksheets/sheet8.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9" hidden="0" customWidth="1"/>
    <col min="2" max="2" width="29" hidden="0" customWidth="1"/>
    <col min="3" max="3" width="16" hidden="0" customWidth="1"/>
    <col min="4" max="4" width="13" hidden="0" customWidth="1"/>
    <col min="5" max="5" width="24" hidden="0" customWidth="1"/>
  </cols>
  <sheetData>
    <row r="1" ht="38" customHeight="1">
      <c r="A1" s="190" t="str">
        <v>2026 historical field • verified September 9, 2026</v>
      </c>
      <c r="B1" s="166"/>
      <c r="C1" s="166"/>
      <c r="D1" s="166"/>
      <c r="E1" s="165"/>
    </row>
    <row r="2" ht="50" customHeight="1">
      <c r="A2" s="166" t="str">
        <v>For historical practice: copy A5:B124 and paste VALUES into Field A5:B124. Clear Field C5:E124 before entering new scores or handicaps. Do this before collecting picks.</v>
      </c>
      <c r="B2" s="166"/>
      <c r="C2" s="166"/>
      <c r="D2" s="166"/>
      <c r="E2" s="165"/>
    </row>
    <row r="3" ht="46" customHeight="1">
      <c r="A3" s="166" t="str">
        <v>These are 2026 starters and pre-event world ranks. No 2027 field is supplied. Suggested tiers use rank order, not betting odds.</v>
      </c>
      <c r="B3" s="166"/>
      <c r="C3" s="166"/>
      <c r="D3" s="166"/>
      <c r="E3" s="165"/>
    </row>
    <row r="4" ht="36" customHeight="1">
      <c r="A4" s="194" t="str">
        <v>Tier</v>
      </c>
      <c r="B4" s="194" t="str">
        <v>Golfer</v>
      </c>
      <c r="C4" s="194" t="str">
        <v>Pre-event rank</v>
      </c>
      <c r="D4" s="194" t="str">
        <v>Amateur</v>
      </c>
      <c r="E4" s="204" t="str">
        <v>Suggested strokes added</v>
      </c>
    </row>
    <row r="5" ht="22" customHeight="1">
      <c r="A5" s="195" t="n">
        <v>1</v>
      </c>
      <c r="B5" s="195" t="str">
        <v>Scottie Scheffler</v>
      </c>
      <c r="C5" s="188" t="n">
        <v>1</v>
      </c>
      <c r="D5" s="188" t="str">
        <v>No</v>
      </c>
      <c r="E5" s="205" t="n">
        <v>10</v>
      </c>
    </row>
    <row r="6" ht="22" customHeight="1">
      <c r="A6" s="195" t="n">
        <v>1</v>
      </c>
      <c r="B6" s="195" t="str">
        <v>Rory McIlroy</v>
      </c>
      <c r="C6" s="188" t="n">
        <v>2</v>
      </c>
      <c r="D6" s="188" t="str">
        <v>No</v>
      </c>
      <c r="E6" s="205" t="n">
        <v>8</v>
      </c>
    </row>
    <row r="7" ht="22" customHeight="1">
      <c r="A7" s="195" t="n">
        <v>1</v>
      </c>
      <c r="B7" s="195" t="str">
        <v>Cameron Young</v>
      </c>
      <c r="C7" s="188" t="n">
        <v>3</v>
      </c>
      <c r="D7" s="188" t="str">
        <v>No</v>
      </c>
      <c r="E7" s="205" t="n">
        <v>8</v>
      </c>
    </row>
    <row r="8" ht="22" customHeight="1">
      <c r="A8" s="195" t="n">
        <v>1</v>
      </c>
      <c r="B8" s="195" t="str">
        <v>Tommy Fleetwood</v>
      </c>
      <c r="C8" s="188" t="n">
        <v>4</v>
      </c>
      <c r="D8" s="188" t="str">
        <v>No</v>
      </c>
      <c r="E8" s="205" t="n">
        <v>8</v>
      </c>
    </row>
    <row r="9" ht="22" customHeight="1">
      <c r="A9" s="195" t="n">
        <v>1</v>
      </c>
      <c r="B9" s="195" t="str">
        <v>J.J. Spaun</v>
      </c>
      <c r="C9" s="188" t="n">
        <v>5</v>
      </c>
      <c r="D9" s="188" t="str">
        <v>No</v>
      </c>
      <c r="E9" s="205" t="n">
        <v>8</v>
      </c>
    </row>
    <row r="10" ht="22" customHeight="1">
      <c r="A10" s="195" t="n">
        <v>1</v>
      </c>
      <c r="B10" s="195" t="str">
        <v>Matt Fitzpatrick</v>
      </c>
      <c r="C10" s="188" t="n">
        <v>6</v>
      </c>
      <c r="D10" s="188" t="str">
        <v>No</v>
      </c>
      <c r="E10" s="205" t="n">
        <v>8</v>
      </c>
    </row>
    <row r="11" ht="22" customHeight="1">
      <c r="A11" s="195" t="n">
        <v>1</v>
      </c>
      <c r="B11" s="195" t="str">
        <v>Collin Morikawa</v>
      </c>
      <c r="C11" s="188" t="n">
        <v>7</v>
      </c>
      <c r="D11" s="188" t="str">
        <v>No</v>
      </c>
      <c r="E11" s="205" t="n">
        <v>8</v>
      </c>
    </row>
    <row r="12" ht="22" customHeight="1">
      <c r="A12" s="195" t="n">
        <v>1</v>
      </c>
      <c r="B12" s="195" t="str">
        <v>Robert MacIntyre</v>
      </c>
      <c r="C12" s="188" t="n">
        <v>8</v>
      </c>
      <c r="D12" s="188" t="str">
        <v>No</v>
      </c>
      <c r="E12" s="205" t="n">
        <v>8</v>
      </c>
    </row>
    <row r="13" ht="22" customHeight="1">
      <c r="A13" s="195" t="n">
        <v>1</v>
      </c>
      <c r="B13" s="195" t="str">
        <v>Justin Rose</v>
      </c>
      <c r="C13" s="188" t="n">
        <v>9</v>
      </c>
      <c r="D13" s="188" t="str">
        <v>No</v>
      </c>
      <c r="E13" s="205" t="n">
        <v>8</v>
      </c>
    </row>
    <row r="14" ht="22" customHeight="1">
      <c r="A14" s="195" t="n">
        <v>1</v>
      </c>
      <c r="B14" s="195" t="str">
        <v>Xander Schauffele</v>
      </c>
      <c r="C14" s="188" t="n">
        <v>10</v>
      </c>
      <c r="D14" s="188" t="str">
        <v>No</v>
      </c>
      <c r="E14" s="205" t="n">
        <v>8</v>
      </c>
    </row>
    <row r="15" ht="22" customHeight="1">
      <c r="A15" s="195" t="n">
        <v>2</v>
      </c>
      <c r="B15" s="195" t="str">
        <v>Chris Gotterup</v>
      </c>
      <c r="C15" s="188" t="n">
        <v>11</v>
      </c>
      <c r="D15" s="188" t="str">
        <v>No</v>
      </c>
      <c r="E15" s="205" t="n">
        <v>6</v>
      </c>
    </row>
    <row r="16" ht="22" customHeight="1">
      <c r="A16" s="195" t="n">
        <v>2</v>
      </c>
      <c r="B16" s="195" t="str">
        <v>Russell Henley</v>
      </c>
      <c r="C16" s="188" t="n">
        <v>12</v>
      </c>
      <c r="D16" s="188" t="str">
        <v>No</v>
      </c>
      <c r="E16" s="205" t="n">
        <v>6</v>
      </c>
    </row>
    <row r="17" ht="22" customHeight="1">
      <c r="A17" s="195" t="n">
        <v>2</v>
      </c>
      <c r="B17" s="195" t="str">
        <v>Sepp Straka</v>
      </c>
      <c r="C17" s="188" t="n">
        <v>13</v>
      </c>
      <c r="D17" s="188" t="str">
        <v>No</v>
      </c>
      <c r="E17" s="205" t="n">
        <v>6</v>
      </c>
    </row>
    <row r="18" ht="22" customHeight="1">
      <c r="A18" s="195" t="n">
        <v>2</v>
      </c>
      <c r="B18" s="195" t="str">
        <v>Hideki Matsuyama</v>
      </c>
      <c r="C18" s="188" t="n">
        <v>14</v>
      </c>
      <c r="D18" s="188" t="str">
        <v>No</v>
      </c>
      <c r="E18" s="205" t="n">
        <v>6</v>
      </c>
    </row>
    <row r="19" ht="22" customHeight="1">
      <c r="A19" s="195" t="n">
        <v>2</v>
      </c>
      <c r="B19" s="195" t="str">
        <v>Justin Thomas</v>
      </c>
      <c r="C19" s="188" t="n">
        <v>15</v>
      </c>
      <c r="D19" s="188" t="str">
        <v>No</v>
      </c>
      <c r="E19" s="205" t="n">
        <v>6</v>
      </c>
    </row>
    <row r="20" ht="22" customHeight="1">
      <c r="A20" s="195" t="n">
        <v>2</v>
      </c>
      <c r="B20" s="195" t="str">
        <v>Ben Griffin</v>
      </c>
      <c r="C20" s="188" t="n">
        <v>16</v>
      </c>
      <c r="D20" s="188" t="str">
        <v>No</v>
      </c>
      <c r="E20" s="205" t="n">
        <v>6</v>
      </c>
    </row>
    <row r="21" ht="22" customHeight="1">
      <c r="A21" s="195" t="n">
        <v>2</v>
      </c>
      <c r="B21" s="195" t="str">
        <v>Ludvig Aberg</v>
      </c>
      <c r="C21" s="188" t="n">
        <v>17</v>
      </c>
      <c r="D21" s="188" t="str">
        <v>No</v>
      </c>
      <c r="E21" s="205" t="n">
        <v>6</v>
      </c>
    </row>
    <row r="22" ht="22" customHeight="1">
      <c r="A22" s="195" t="n">
        <v>2</v>
      </c>
      <c r="B22" s="195" t="str">
        <v>Jacob Bridgeman</v>
      </c>
      <c r="C22" s="188" t="n">
        <v>18</v>
      </c>
      <c r="D22" s="188" t="str">
        <v>No</v>
      </c>
      <c r="E22" s="205" t="n">
        <v>6</v>
      </c>
    </row>
    <row r="23" ht="22" customHeight="1">
      <c r="A23" s="195" t="n">
        <v>2</v>
      </c>
      <c r="B23" s="195" t="str">
        <v>Alex Noren</v>
      </c>
      <c r="C23" s="188" t="n">
        <v>19</v>
      </c>
      <c r="D23" s="188" t="str">
        <v>No</v>
      </c>
      <c r="E23" s="205" t="n">
        <v>6</v>
      </c>
    </row>
    <row r="24" ht="22" customHeight="1">
      <c r="A24" s="195" t="n">
        <v>2</v>
      </c>
      <c r="B24" s="195" t="str">
        <v>Harris English</v>
      </c>
      <c r="C24" s="188" t="n">
        <v>20</v>
      </c>
      <c r="D24" s="188" t="str">
        <v>No</v>
      </c>
      <c r="E24" s="205" t="n">
        <v>6</v>
      </c>
    </row>
    <row r="25" ht="22" customHeight="1">
      <c r="A25" s="195" t="n">
        <v>3</v>
      </c>
      <c r="B25" s="195" t="str">
        <v>Akshay Bhatia</v>
      </c>
      <c r="C25" s="188" t="n">
        <v>21</v>
      </c>
      <c r="D25" s="188" t="str">
        <v>No</v>
      </c>
      <c r="E25" s="205" t="n">
        <v>4</v>
      </c>
    </row>
    <row r="26" ht="22" customHeight="1">
      <c r="A26" s="195" t="n">
        <v>3</v>
      </c>
      <c r="B26" s="195" t="str">
        <v>Viktor Hovland</v>
      </c>
      <c r="C26" s="188" t="n">
        <v>22</v>
      </c>
      <c r="D26" s="188" t="str">
        <v>No</v>
      </c>
      <c r="E26" s="205" t="n">
        <v>4</v>
      </c>
    </row>
    <row r="27" ht="22" customHeight="1">
      <c r="A27" s="195" t="n">
        <v>3</v>
      </c>
      <c r="B27" s="195" t="str">
        <v>Patrick Reed</v>
      </c>
      <c r="C27" s="188" t="n">
        <v>23</v>
      </c>
      <c r="D27" s="188" t="str">
        <v>No</v>
      </c>
      <c r="E27" s="205" t="n">
        <v>4</v>
      </c>
    </row>
    <row r="28" ht="22" customHeight="1">
      <c r="A28" s="195" t="n">
        <v>3</v>
      </c>
      <c r="B28" s="195" t="str">
        <v>Bryson DeChambeau</v>
      </c>
      <c r="C28" s="188" t="n">
        <v>24</v>
      </c>
      <c r="D28" s="188" t="str">
        <v>No</v>
      </c>
      <c r="E28" s="205" t="n">
        <v>4</v>
      </c>
    </row>
    <row r="29" ht="22" customHeight="1">
      <c r="A29" s="195" t="n">
        <v>3</v>
      </c>
      <c r="B29" s="195" t="str">
        <v>Min Woo Lee</v>
      </c>
      <c r="C29" s="188" t="n">
        <v>25</v>
      </c>
      <c r="D29" s="188" t="str">
        <v>No</v>
      </c>
      <c r="E29" s="205" t="n">
        <v>4</v>
      </c>
    </row>
    <row r="30" ht="22" customHeight="1">
      <c r="A30" s="195" t="n">
        <v>3</v>
      </c>
      <c r="B30" s="195" t="str">
        <v>Keegan Bradley</v>
      </c>
      <c r="C30" s="188" t="n">
        <v>26</v>
      </c>
      <c r="D30" s="188" t="str">
        <v>No</v>
      </c>
      <c r="E30" s="205" t="n">
        <v>4</v>
      </c>
    </row>
    <row r="31" ht="22" customHeight="1">
      <c r="A31" s="195" t="n">
        <v>3</v>
      </c>
      <c r="B31" s="195" t="str">
        <v>Maverick McNealy</v>
      </c>
      <c r="C31" s="188" t="n">
        <v>27</v>
      </c>
      <c r="D31" s="188" t="str">
        <v>No</v>
      </c>
      <c r="E31" s="205" t="n">
        <v>4</v>
      </c>
    </row>
    <row r="32" ht="22" customHeight="1">
      <c r="A32" s="195" t="n">
        <v>3</v>
      </c>
      <c r="B32" s="195" t="str">
        <v>Si Woo Kim</v>
      </c>
      <c r="C32" s="188" t="n">
        <v>28</v>
      </c>
      <c r="D32" s="188" t="str">
        <v>No</v>
      </c>
      <c r="E32" s="205" t="n">
        <v>4</v>
      </c>
    </row>
    <row r="33" ht="22" customHeight="1">
      <c r="A33" s="195" t="n">
        <v>3</v>
      </c>
      <c r="B33" s="195" t="str">
        <v>Ryan Gerard</v>
      </c>
      <c r="C33" s="188" t="n">
        <v>29</v>
      </c>
      <c r="D33" s="188" t="str">
        <v>No</v>
      </c>
      <c r="E33" s="205" t="n">
        <v>4</v>
      </c>
    </row>
    <row r="34" ht="22" customHeight="1">
      <c r="A34" s="195" t="n">
        <v>3</v>
      </c>
      <c r="B34" s="195" t="str">
        <v>Jon Rahm</v>
      </c>
      <c r="C34" s="188" t="n">
        <v>30</v>
      </c>
      <c r="D34" s="188" t="str">
        <v>No</v>
      </c>
      <c r="E34" s="205" t="n">
        <v>4</v>
      </c>
    </row>
    <row r="35" ht="22" customHeight="1">
      <c r="A35" s="195" t="n">
        <v>4</v>
      </c>
      <c r="B35" s="195" t="str">
        <v>Tyrrell Hatton</v>
      </c>
      <c r="C35" s="188" t="n">
        <v>31</v>
      </c>
      <c r="D35" s="188" t="str">
        <v>No</v>
      </c>
      <c r="E35" s="205" t="n">
        <v>4</v>
      </c>
    </row>
    <row r="36" ht="22" customHeight="1">
      <c r="A36" s="195" t="n">
        <v>4</v>
      </c>
      <c r="B36" s="195" t="str">
        <v>Shane Lowry</v>
      </c>
      <c r="C36" s="188" t="n">
        <v>32</v>
      </c>
      <c r="D36" s="188" t="str">
        <v>No</v>
      </c>
      <c r="E36" s="205" t="n">
        <v>4</v>
      </c>
    </row>
    <row r="37" ht="22" customHeight="1">
      <c r="A37" s="195" t="n">
        <v>4</v>
      </c>
      <c r="B37" s="195" t="str">
        <v>Sam Burns</v>
      </c>
      <c r="C37" s="188" t="n">
        <v>33</v>
      </c>
      <c r="D37" s="188" t="str">
        <v>No</v>
      </c>
      <c r="E37" s="205" t="n">
        <v>4</v>
      </c>
    </row>
    <row r="38" ht="22" customHeight="1">
      <c r="A38" s="195" t="n">
        <v>4</v>
      </c>
      <c r="B38" s="195" t="str">
        <v>Kurt Kitayama</v>
      </c>
      <c r="C38" s="188" t="n">
        <v>34</v>
      </c>
      <c r="D38" s="188" t="str">
        <v>No</v>
      </c>
      <c r="E38" s="205" t="n">
        <v>4</v>
      </c>
    </row>
    <row r="39" ht="22" customHeight="1">
      <c r="A39" s="195" t="n">
        <v>4</v>
      </c>
      <c r="B39" s="195" t="str">
        <v>Patrick Cantlay</v>
      </c>
      <c r="C39" s="188" t="n">
        <v>35</v>
      </c>
      <c r="D39" s="188" t="str">
        <v>No</v>
      </c>
      <c r="E39" s="205" t="n">
        <v>4</v>
      </c>
    </row>
    <row r="40" ht="22" customHeight="1">
      <c r="A40" s="195" t="n">
        <v>4</v>
      </c>
      <c r="B40" s="195" t="str">
        <v>Nicolai Hojgaard</v>
      </c>
      <c r="C40" s="188" t="n">
        <v>36</v>
      </c>
      <c r="D40" s="188" t="str">
        <v>No</v>
      </c>
      <c r="E40" s="205" t="n">
        <v>4</v>
      </c>
    </row>
    <row r="41" ht="22" customHeight="1">
      <c r="A41" s="195" t="n">
        <v>4</v>
      </c>
      <c r="B41" s="195" t="str">
        <v>Marco Penge</v>
      </c>
      <c r="C41" s="188" t="n">
        <v>37</v>
      </c>
      <c r="D41" s="188" t="str">
        <v>No</v>
      </c>
      <c r="E41" s="205" t="n">
        <v>4</v>
      </c>
    </row>
    <row r="42" ht="22" customHeight="1">
      <c r="A42" s="195" t="n">
        <v>4</v>
      </c>
      <c r="B42" s="195" t="str">
        <v>Daniel Berger</v>
      </c>
      <c r="C42" s="188" t="n">
        <v>38</v>
      </c>
      <c r="D42" s="188" t="str">
        <v>No</v>
      </c>
      <c r="E42" s="205" t="n">
        <v>4</v>
      </c>
    </row>
    <row r="43" ht="22" customHeight="1">
      <c r="A43" s="195" t="n">
        <v>4</v>
      </c>
      <c r="B43" s="195" t="str">
        <v>Aaron Rai</v>
      </c>
      <c r="C43" s="188" t="n">
        <v>39</v>
      </c>
      <c r="D43" s="188" t="str">
        <v>No</v>
      </c>
      <c r="E43" s="205" t="n">
        <v>4</v>
      </c>
    </row>
    <row r="44" ht="22" customHeight="1">
      <c r="A44" s="195" t="n">
        <v>4</v>
      </c>
      <c r="B44" s="195" t="str">
        <v>Nicolas Echavarria</v>
      </c>
      <c r="C44" s="188" t="n">
        <v>40</v>
      </c>
      <c r="D44" s="188" t="str">
        <v>No</v>
      </c>
      <c r="E44" s="205" t="n">
        <v>4</v>
      </c>
    </row>
    <row r="45" ht="22" customHeight="1">
      <c r="A45" s="195" t="n">
        <v>5</v>
      </c>
      <c r="B45" s="195" t="str">
        <v>Jason Day</v>
      </c>
      <c r="C45" s="188" t="n">
        <v>41</v>
      </c>
      <c r="D45" s="188" t="str">
        <v>No</v>
      </c>
      <c r="E45" s="205" t="n">
        <v>4</v>
      </c>
    </row>
    <row r="46" ht="22" customHeight="1">
      <c r="A46" s="195" t="n">
        <v>5</v>
      </c>
      <c r="B46" s="195" t="str">
        <v>Jake Knapp</v>
      </c>
      <c r="C46" s="188" t="n">
        <v>42</v>
      </c>
      <c r="D46" s="188" t="str">
        <v>No</v>
      </c>
      <c r="E46" s="205" t="n">
        <v>4</v>
      </c>
    </row>
    <row r="47" ht="22" customHeight="1">
      <c r="A47" s="195" t="n">
        <v>5</v>
      </c>
      <c r="B47" s="195" t="str">
        <v>Michael Kim</v>
      </c>
      <c r="C47" s="188" t="n">
        <v>43</v>
      </c>
      <c r="D47" s="188" t="str">
        <v>No</v>
      </c>
      <c r="E47" s="205" t="n">
        <v>4</v>
      </c>
    </row>
    <row r="48" ht="22" customHeight="1">
      <c r="A48" s="195" t="n">
        <v>5</v>
      </c>
      <c r="B48" s="195" t="str">
        <v>Corey Conners</v>
      </c>
      <c r="C48" s="188" t="n">
        <v>44</v>
      </c>
      <c r="D48" s="188" t="str">
        <v>No</v>
      </c>
      <c r="E48" s="205" t="n">
        <v>4</v>
      </c>
    </row>
    <row r="49" ht="22" customHeight="1">
      <c r="A49" s="195" t="n">
        <v>5</v>
      </c>
      <c r="B49" s="195" t="str">
        <v>Samuel Stevens</v>
      </c>
      <c r="C49" s="188" t="n">
        <v>45</v>
      </c>
      <c r="D49" s="188" t="str">
        <v>No</v>
      </c>
      <c r="E49" s="205" t="n">
        <v>4</v>
      </c>
    </row>
    <row r="50" ht="22" customHeight="1">
      <c r="A50" s="195" t="n">
        <v>5</v>
      </c>
      <c r="B50" s="195" t="str">
        <v>Kristoffer Reitan</v>
      </c>
      <c r="C50" s="188" t="n">
        <v>46</v>
      </c>
      <c r="D50" s="188" t="str">
        <v>No</v>
      </c>
      <c r="E50" s="205" t="n">
        <v>4</v>
      </c>
    </row>
    <row r="51" ht="22" customHeight="1">
      <c r="A51" s="195" t="n">
        <v>5</v>
      </c>
      <c r="B51" s="195" t="str">
        <v>Michael Brennan</v>
      </c>
      <c r="C51" s="188" t="n">
        <v>47</v>
      </c>
      <c r="D51" s="188" t="str">
        <v>No</v>
      </c>
      <c r="E51" s="205" t="n">
        <v>4</v>
      </c>
    </row>
    <row r="52" ht="22" customHeight="1">
      <c r="A52" s="195" t="n">
        <v>5</v>
      </c>
      <c r="B52" s="195" t="str">
        <v>Andrew Novak</v>
      </c>
      <c r="C52" s="188" t="n">
        <v>48</v>
      </c>
      <c r="D52" s="188" t="str">
        <v>No</v>
      </c>
      <c r="E52" s="205" t="n">
        <v>4</v>
      </c>
    </row>
    <row r="53" ht="22" customHeight="1">
      <c r="A53" s="195" t="n">
        <v>5</v>
      </c>
      <c r="B53" s="195" t="str">
        <v>Matt McCarty</v>
      </c>
      <c r="C53" s="188" t="n">
        <v>49</v>
      </c>
      <c r="D53" s="188" t="str">
        <v>No</v>
      </c>
      <c r="E53" s="205" t="n">
        <v>4</v>
      </c>
    </row>
    <row r="54" ht="22" customHeight="1">
      <c r="A54" s="195" t="n">
        <v>5</v>
      </c>
      <c r="B54" s="195" t="str">
        <v>Brian Harman</v>
      </c>
      <c r="C54" s="188" t="n">
        <v>50</v>
      </c>
      <c r="D54" s="188" t="str">
        <v>No</v>
      </c>
      <c r="E54" s="205" t="n">
        <v>4</v>
      </c>
    </row>
    <row r="55" ht="22" customHeight="1">
      <c r="A55" s="195" t="n">
        <v>6</v>
      </c>
      <c r="B55" s="195" t="str">
        <v>Ryan Fox</v>
      </c>
      <c r="C55" s="188" t="n">
        <v>51</v>
      </c>
      <c r="D55" s="188" t="str">
        <v>No</v>
      </c>
      <c r="E55" s="205" t="n">
        <v>2</v>
      </c>
    </row>
    <row r="56" ht="22" customHeight="1">
      <c r="A56" s="195" t="n">
        <v>6</v>
      </c>
      <c r="B56" s="195" t="str">
        <v>Gary Woodland</v>
      </c>
      <c r="C56" s="188" t="n">
        <v>52</v>
      </c>
      <c r="D56" s="188" t="str">
        <v>No</v>
      </c>
      <c r="E56" s="205" t="n">
        <v>2</v>
      </c>
    </row>
    <row r="57" ht="22" customHeight="1">
      <c r="A57" s="195" t="n">
        <v>6</v>
      </c>
      <c r="B57" s="195" t="str">
        <v>Adam Scott</v>
      </c>
      <c r="C57" s="188" t="n">
        <v>53</v>
      </c>
      <c r="D57" s="188" t="str">
        <v>No</v>
      </c>
      <c r="E57" s="205" t="n">
        <v>2</v>
      </c>
    </row>
    <row r="58" ht="22" customHeight="1">
      <c r="A58" s="195" t="n">
        <v>6</v>
      </c>
      <c r="B58" s="195" t="str">
        <v>Sami Valimaki</v>
      </c>
      <c r="C58" s="188" t="n">
        <v>56</v>
      </c>
      <c r="D58" s="188" t="str">
        <v>No</v>
      </c>
      <c r="E58" s="205" t="n">
        <v>2</v>
      </c>
    </row>
    <row r="59" ht="22" customHeight="1">
      <c r="A59" s="195" t="n">
        <v>6</v>
      </c>
      <c r="B59" s="195" t="str">
        <v>Rasmus Hojgaard</v>
      </c>
      <c r="C59" s="188" t="n">
        <v>57</v>
      </c>
      <c r="D59" s="188" t="str">
        <v>No</v>
      </c>
      <c r="E59" s="205" t="n">
        <v>2</v>
      </c>
    </row>
    <row r="60" ht="22" customHeight="1">
      <c r="A60" s="195" t="n">
        <v>6</v>
      </c>
      <c r="B60" s="195" t="str">
        <v>Max Greyserman</v>
      </c>
      <c r="C60" s="188" t="n">
        <v>59</v>
      </c>
      <c r="D60" s="188" t="str">
        <v>No</v>
      </c>
      <c r="E60" s="205" t="n">
        <v>2</v>
      </c>
    </row>
    <row r="61" ht="22" customHeight="1">
      <c r="A61" s="195" t="n">
        <v>6</v>
      </c>
      <c r="B61" s="195" t="str">
        <v>Jordan Spieth</v>
      </c>
      <c r="C61" s="188" t="n">
        <v>61</v>
      </c>
      <c r="D61" s="188" t="str">
        <v>No</v>
      </c>
      <c r="E61" s="205" t="n">
        <v>2</v>
      </c>
    </row>
    <row r="62" ht="22" customHeight="1">
      <c r="A62" s="195" t="n">
        <v>6</v>
      </c>
      <c r="B62" s="195" t="str">
        <v>Harry Hall</v>
      </c>
      <c r="C62" s="188" t="n">
        <v>62</v>
      </c>
      <c r="D62" s="188" t="str">
        <v>No</v>
      </c>
      <c r="E62" s="205" t="n">
        <v>2</v>
      </c>
    </row>
    <row r="63" ht="22" customHeight="1">
      <c r="A63" s="195" t="n">
        <v>6</v>
      </c>
      <c r="B63" s="195" t="str">
        <v>John Keefer</v>
      </c>
      <c r="C63" s="188" t="n">
        <v>64</v>
      </c>
      <c r="D63" s="188" t="str">
        <v>No</v>
      </c>
      <c r="E63" s="205" t="n">
        <v>2</v>
      </c>
    </row>
    <row r="64" ht="22" customHeight="1">
      <c r="A64" s="195" t="n">
        <v>6</v>
      </c>
      <c r="B64" s="195" t="str">
        <v>Nick Taylor</v>
      </c>
      <c r="C64" s="188" t="n">
        <v>67</v>
      </c>
      <c r="D64" s="188" t="str">
        <v>No</v>
      </c>
      <c r="E64" s="205" t="n">
        <v>2</v>
      </c>
    </row>
    <row r="65" ht="22" customHeight="1">
      <c r="A65" s="195" t="n">
        <v>6</v>
      </c>
      <c r="B65" s="195" t="str">
        <v>Rasmus Neergaard-Petersen</v>
      </c>
      <c r="C65" s="188" t="n">
        <v>69</v>
      </c>
      <c r="D65" s="188" t="str">
        <v>No</v>
      </c>
      <c r="E65" s="205" t="n">
        <v>2</v>
      </c>
    </row>
    <row r="66" ht="22" customHeight="1">
      <c r="A66" s="195" t="n">
        <v>6</v>
      </c>
      <c r="B66" s="195" t="str">
        <v>Casey Jarvis</v>
      </c>
      <c r="C66" s="188" t="n">
        <v>70</v>
      </c>
      <c r="D66" s="188" t="str">
        <v>No</v>
      </c>
      <c r="E66" s="205" t="n">
        <v>2</v>
      </c>
    </row>
    <row r="67" ht="22" customHeight="1">
      <c r="A67" s="195" t="n">
        <v>6</v>
      </c>
      <c r="B67" s="195" t="str">
        <v>Sungjae Im</v>
      </c>
      <c r="C67" s="188" t="n">
        <v>71</v>
      </c>
      <c r="D67" s="188" t="str">
        <v>No</v>
      </c>
      <c r="E67" s="205" t="n">
        <v>2</v>
      </c>
    </row>
    <row r="68" ht="22" customHeight="1">
      <c r="A68" s="195" t="n">
        <v>6</v>
      </c>
      <c r="B68" s="195" t="str">
        <v>Aldrich Potgieter</v>
      </c>
      <c r="C68" s="188" t="n">
        <v>77</v>
      </c>
      <c r="D68" s="188" t="str">
        <v>No</v>
      </c>
      <c r="E68" s="205" t="n">
        <v>2</v>
      </c>
    </row>
    <row r="69" ht="22" customHeight="1">
      <c r="A69" s="195" t="n">
        <v>6</v>
      </c>
      <c r="B69" s="195" t="str">
        <v>Wyndham Clark</v>
      </c>
      <c r="C69" s="188" t="n">
        <v>78</v>
      </c>
      <c r="D69" s="188" t="str">
        <v>No</v>
      </c>
      <c r="E69" s="205" t="n">
        <v>2</v>
      </c>
    </row>
    <row r="70" ht="22" customHeight="1">
      <c r="A70" s="195" t="n">
        <v>6</v>
      </c>
      <c r="B70" s="195" t="str">
        <v>Haotong Li</v>
      </c>
      <c r="C70" s="188" t="n">
        <v>84</v>
      </c>
      <c r="D70" s="188" t="str">
        <v>No</v>
      </c>
      <c r="E70" s="205" t="n">
        <v>2</v>
      </c>
    </row>
    <row r="71" ht="22" customHeight="1">
      <c r="A71" s="195" t="n">
        <v>6</v>
      </c>
      <c r="B71" s="195" t="str">
        <v>Tom McKibbin</v>
      </c>
      <c r="C71" s="188" t="n">
        <v>105</v>
      </c>
      <c r="D71" s="188" t="str">
        <v>No</v>
      </c>
      <c r="E71" s="205" t="n">
        <v>0</v>
      </c>
    </row>
    <row r="72" ht="22" customHeight="1">
      <c r="A72" s="195" t="n">
        <v>6</v>
      </c>
      <c r="B72" s="195" t="str">
        <v>Brian Campbell</v>
      </c>
      <c r="C72" s="188" t="n">
        <v>112</v>
      </c>
      <c r="D72" s="188" t="str">
        <v>No</v>
      </c>
      <c r="E72" s="205" t="n">
        <v>0</v>
      </c>
    </row>
    <row r="73" ht="22" customHeight="1">
      <c r="A73" s="195" t="n">
        <v>6</v>
      </c>
      <c r="B73" s="195" t="str">
        <v>Davis Riley</v>
      </c>
      <c r="C73" s="188" t="n">
        <v>120</v>
      </c>
      <c r="D73" s="188" t="str">
        <v>No</v>
      </c>
      <c r="E73" s="205" t="n">
        <v>0</v>
      </c>
    </row>
    <row r="74" ht="22" customHeight="1">
      <c r="A74" s="195" t="n">
        <v>6</v>
      </c>
      <c r="B74" s="195" t="str">
        <v>Carlos Ortiz</v>
      </c>
      <c r="C74" s="188" t="n">
        <v>161</v>
      </c>
      <c r="D74" s="188" t="str">
        <v>No</v>
      </c>
      <c r="E74" s="205" t="n">
        <v>0</v>
      </c>
    </row>
    <row r="75" ht="22" customHeight="1">
      <c r="A75" s="195" t="n">
        <v>6</v>
      </c>
      <c r="B75" s="195" t="str">
        <v>Max Homa</v>
      </c>
      <c r="C75" s="188" t="n">
        <v>163</v>
      </c>
      <c r="D75" s="188" t="str">
        <v>No</v>
      </c>
      <c r="E75" s="205" t="n">
        <v>0</v>
      </c>
    </row>
    <row r="76" ht="22" customHeight="1">
      <c r="A76" s="195" t="n">
        <v>6</v>
      </c>
      <c r="B76" s="195" t="str">
        <v>Brooks Koepka</v>
      </c>
      <c r="C76" s="188" t="n">
        <v>169</v>
      </c>
      <c r="D76" s="188" t="str">
        <v>No</v>
      </c>
      <c r="E76" s="205" t="n">
        <v>0</v>
      </c>
    </row>
    <row r="77" ht="22" customHeight="1">
      <c r="A77" s="195" t="n">
        <v>6</v>
      </c>
      <c r="B77" s="195" t="str">
        <v>Cameron Smith</v>
      </c>
      <c r="C77" s="188" t="n">
        <v>222</v>
      </c>
      <c r="D77" s="188" t="str">
        <v>No</v>
      </c>
      <c r="E77" s="205" t="n">
        <v>0</v>
      </c>
    </row>
    <row r="78" ht="22" customHeight="1">
      <c r="A78" s="195" t="n">
        <v>6</v>
      </c>
      <c r="B78" s="195" t="str">
        <v>Zach Johnson</v>
      </c>
      <c r="C78" s="188" t="n">
        <v>321</v>
      </c>
      <c r="D78" s="188" t="str">
        <v>No</v>
      </c>
      <c r="E78" s="205" t="n">
        <v>0</v>
      </c>
    </row>
    <row r="79" ht="22" customHeight="1">
      <c r="A79" s="195" t="n">
        <v>6</v>
      </c>
      <c r="B79" s="195" t="str">
        <v>Sergio Garcia</v>
      </c>
      <c r="C79" s="188" t="n">
        <v>345</v>
      </c>
      <c r="D79" s="188" t="str">
        <v>No</v>
      </c>
      <c r="E79" s="205" t="n">
        <v>0</v>
      </c>
    </row>
    <row r="80" ht="22" customHeight="1">
      <c r="A80" s="195" t="n">
        <v>6</v>
      </c>
      <c r="B80" s="195" t="str">
        <v>Naoyuki Kataoka</v>
      </c>
      <c r="C80" s="188" t="n">
        <v>372</v>
      </c>
      <c r="D80" s="188" t="str">
        <v>No</v>
      </c>
      <c r="E80" s="205" t="n">
        <v>0</v>
      </c>
    </row>
    <row r="81" ht="22" customHeight="1">
      <c r="A81" s="195" t="n">
        <v>6</v>
      </c>
      <c r="B81" s="195" t="str">
        <v>Danny Willett</v>
      </c>
      <c r="C81" s="188" t="n">
        <v>400</v>
      </c>
      <c r="D81" s="188" t="str">
        <v>No</v>
      </c>
      <c r="E81" s="205" t="n">
        <v>0</v>
      </c>
    </row>
    <row r="82" ht="22" customHeight="1">
      <c r="A82" s="195" t="n">
        <v>6</v>
      </c>
      <c r="B82" s="195" t="str">
        <v>Charl Schwartzel</v>
      </c>
      <c r="C82" s="188" t="n">
        <v>566</v>
      </c>
      <c r="D82" s="188" t="str">
        <v>No</v>
      </c>
      <c r="E82" s="205" t="n">
        <v>0</v>
      </c>
    </row>
    <row r="83" ht="22" customHeight="1">
      <c r="A83" s="195" t="n">
        <v>6</v>
      </c>
      <c r="B83" s="195" t="str">
        <v>Dustin Johnson</v>
      </c>
      <c r="C83" s="188" t="n">
        <v>593</v>
      </c>
      <c r="D83" s="188" t="str">
        <v>No</v>
      </c>
      <c r="E83" s="205" t="n">
        <v>0</v>
      </c>
    </row>
    <row r="84" ht="22" customHeight="1">
      <c r="A84" s="195" t="n">
        <v>6</v>
      </c>
      <c r="B84" s="195" t="str">
        <v>Bubba Watson</v>
      </c>
      <c r="C84" s="188" t="n">
        <v>702</v>
      </c>
      <c r="D84" s="188" t="str">
        <v>No</v>
      </c>
      <c r="E84" s="205" t="n">
        <v>0</v>
      </c>
    </row>
    <row r="85" ht="22" customHeight="1">
      <c r="A85" s="195" t="n">
        <v>6</v>
      </c>
      <c r="B85" s="195" t="str">
        <v>Vijay Singh</v>
      </c>
      <c r="C85" s="188" t="n">
        <v>1418</v>
      </c>
      <c r="D85" s="188" t="str">
        <v>No</v>
      </c>
      <c r="E85" s="205" t="n">
        <v>0</v>
      </c>
    </row>
    <row r="86" ht="22" customHeight="1">
      <c r="A86" s="195" t="n">
        <v>6</v>
      </c>
      <c r="B86" s="195" t="str">
        <v>Angel Cabrera</v>
      </c>
      <c r="C86" s="188" t="n">
        <v>3092</v>
      </c>
      <c r="D86" s="188" t="str">
        <v>No</v>
      </c>
      <c r="E86" s="205" t="n">
        <v>0</v>
      </c>
    </row>
    <row r="87" ht="22" customHeight="1">
      <c r="A87" s="195" t="n">
        <v>6</v>
      </c>
      <c r="B87" s="195" t="str">
        <v>Jose M Olazabal</v>
      </c>
      <c r="C87" s="188" t="n">
        <v>3804</v>
      </c>
      <c r="D87" s="188" t="str">
        <v>No</v>
      </c>
      <c r="E87" s="205" t="n">
        <v>0</v>
      </c>
    </row>
    <row r="88" ht="22" customHeight="1">
      <c r="A88" s="195" t="n">
        <v>6</v>
      </c>
      <c r="B88" s="195" t="str">
        <v>Ethan Fang</v>
      </c>
      <c r="C88" s="188" t="n">
        <v>4935</v>
      </c>
      <c r="D88" s="188" t="str">
        <v>Yes</v>
      </c>
      <c r="E88" s="205" t="n">
        <v>0</v>
      </c>
    </row>
    <row r="89" ht="22" customHeight="1">
      <c r="A89" s="195" t="n">
        <v>6</v>
      </c>
      <c r="B89" s="195" t="str">
        <v>Fred Couples</v>
      </c>
      <c r="C89" s="188" t="n">
        <v>4935</v>
      </c>
      <c r="D89" s="188" t="str">
        <v>No</v>
      </c>
      <c r="E89" s="205" t="n">
        <v>0</v>
      </c>
    </row>
    <row r="90" ht="22" customHeight="1">
      <c r="A90" s="195" t="n">
        <v>6</v>
      </c>
      <c r="B90" s="195" t="str">
        <v>Mason Howell</v>
      </c>
      <c r="C90" s="188" t="n">
        <v>4935</v>
      </c>
      <c r="D90" s="188" t="str">
        <v>Yes</v>
      </c>
      <c r="E90" s="205" t="n">
        <v>0</v>
      </c>
    </row>
    <row r="91" ht="22" customHeight="1">
      <c r="A91" s="195" t="n">
        <v>6</v>
      </c>
      <c r="B91" s="195" t="str">
        <v>Mike Weir</v>
      </c>
      <c r="C91" s="188" t="n">
        <v>4935</v>
      </c>
      <c r="D91" s="188" t="str">
        <v>No</v>
      </c>
      <c r="E91" s="205" t="n">
        <v>0</v>
      </c>
    </row>
    <row r="92" ht="22" customHeight="1">
      <c r="A92" s="195" t="n">
        <v>6</v>
      </c>
      <c r="B92" s="195" t="str">
        <v>Pongsapak Laopakdee</v>
      </c>
      <c r="C92" s="188" t="n">
        <v>4935</v>
      </c>
      <c r="D92" s="188" t="str">
        <v>Yes</v>
      </c>
      <c r="E92" s="205" t="n">
        <v>0</v>
      </c>
    </row>
    <row r="93" ht="22" customHeight="1">
      <c r="A93" s="195" t="n">
        <v>6</v>
      </c>
      <c r="B93" s="195" t="str">
        <v>Brandon Holtz</v>
      </c>
      <c r="C93" s="188" t="str">
        <v>Unranked</v>
      </c>
      <c r="D93" s="188" t="str">
        <v>Yes</v>
      </c>
      <c r="E93" s="205" t="n">
        <v>0</v>
      </c>
    </row>
    <row r="94" ht="22" customHeight="1">
      <c r="A94" s="195" t="n">
        <v>6</v>
      </c>
      <c r="B94" s="195" t="str">
        <v>Jackson Herrington</v>
      </c>
      <c r="C94" s="188" t="str">
        <v>Unranked</v>
      </c>
      <c r="D94" s="188" t="str">
        <v>Yes</v>
      </c>
      <c r="E94" s="205" t="n">
        <v>0</v>
      </c>
    </row>
    <row r="95" ht="22" customHeight="1">
      <c r="A95" s="195" t="n">
        <v>6</v>
      </c>
      <c r="B95" s="195" t="str">
        <v>Mateo Pulcini</v>
      </c>
      <c r="C95" s="188" t="str">
        <v>Unranked</v>
      </c>
      <c r="D95" s="188" t="str">
        <v>Yes</v>
      </c>
      <c r="E95" s="205" t="n">
        <v>0</v>
      </c>
    </row>
    <row r="96" ht="22" customHeight="1">
      <c r="A96" s="195"/>
      <c r="B96" s="195"/>
      <c r="C96" s="188"/>
      <c r="D96" s="188"/>
      <c r="E96" s="205"/>
    </row>
    <row r="97" ht="22" customHeight="1">
      <c r="A97" s="195"/>
      <c r="B97" s="195"/>
      <c r="C97" s="188"/>
      <c r="D97" s="188"/>
      <c r="E97" s="205"/>
    </row>
    <row r="98" ht="22" customHeight="1">
      <c r="A98" s="195"/>
      <c r="B98" s="195"/>
      <c r="C98" s="188"/>
      <c r="D98" s="188"/>
      <c r="E98" s="205"/>
    </row>
    <row r="99" ht="22" customHeight="1">
      <c r="A99" s="195"/>
      <c r="B99" s="195"/>
      <c r="C99" s="188"/>
      <c r="D99" s="188"/>
      <c r="E99" s="205"/>
    </row>
    <row r="100" ht="22" customHeight="1">
      <c r="A100" s="195"/>
      <c r="B100" s="195"/>
      <c r="C100" s="188"/>
      <c r="D100" s="188"/>
      <c r="E100" s="205"/>
    </row>
    <row r="101" ht="22" customHeight="1">
      <c r="A101" s="195"/>
      <c r="B101" s="195"/>
      <c r="C101" s="188"/>
      <c r="D101" s="188"/>
      <c r="E101" s="205"/>
    </row>
    <row r="102" ht="22" customHeight="1">
      <c r="A102" s="195"/>
      <c r="B102" s="195"/>
      <c r="C102" s="188"/>
      <c r="D102" s="188"/>
      <c r="E102" s="205"/>
    </row>
    <row r="103" ht="22" customHeight="1">
      <c r="A103" s="195"/>
      <c r="B103" s="195"/>
      <c r="C103" s="188"/>
      <c r="D103" s="188"/>
      <c r="E103" s="205"/>
    </row>
    <row r="104" ht="22" customHeight="1">
      <c r="A104" s="195"/>
      <c r="B104" s="195"/>
      <c r="C104" s="188"/>
      <c r="D104" s="188"/>
      <c r="E104" s="205"/>
    </row>
    <row r="105" ht="22" customHeight="1">
      <c r="A105" s="195"/>
      <c r="B105" s="195"/>
      <c r="C105" s="188"/>
      <c r="D105" s="188"/>
      <c r="E105" s="205"/>
    </row>
    <row r="106" ht="22" customHeight="1">
      <c r="A106" s="195"/>
      <c r="B106" s="195"/>
      <c r="C106" s="188"/>
      <c r="D106" s="188"/>
      <c r="E106" s="205"/>
    </row>
    <row r="107" ht="22" customHeight="1">
      <c r="A107" s="195"/>
      <c r="B107" s="195"/>
      <c r="C107" s="188"/>
      <c r="D107" s="188"/>
      <c r="E107" s="205"/>
    </row>
    <row r="108" ht="22" customHeight="1">
      <c r="A108" s="195"/>
      <c r="B108" s="195"/>
      <c r="C108" s="188"/>
      <c r="D108" s="188"/>
      <c r="E108" s="205"/>
    </row>
    <row r="109" ht="22" customHeight="1">
      <c r="A109" s="195"/>
      <c r="B109" s="195"/>
      <c r="C109" s="188"/>
      <c r="D109" s="188"/>
      <c r="E109" s="205"/>
    </row>
    <row r="110" ht="22" customHeight="1">
      <c r="A110" s="195"/>
      <c r="B110" s="195"/>
      <c r="C110" s="188"/>
      <c r="D110" s="188"/>
      <c r="E110" s="205"/>
    </row>
    <row r="111" ht="22" customHeight="1">
      <c r="A111" s="195"/>
      <c r="B111" s="195"/>
      <c r="C111" s="188"/>
      <c r="D111" s="188"/>
      <c r="E111" s="205"/>
    </row>
    <row r="112" ht="22" customHeight="1">
      <c r="A112" s="195"/>
      <c r="B112" s="195"/>
      <c r="C112" s="188"/>
      <c r="D112" s="188"/>
      <c r="E112" s="205"/>
    </row>
    <row r="113" ht="22" customHeight="1">
      <c r="A113" s="195"/>
      <c r="B113" s="195"/>
      <c r="C113" s="188"/>
      <c r="D113" s="188"/>
      <c r="E113" s="205"/>
    </row>
    <row r="114" ht="22" customHeight="1">
      <c r="A114" s="195"/>
      <c r="B114" s="195"/>
      <c r="C114" s="188"/>
      <c r="D114" s="188"/>
      <c r="E114" s="205"/>
    </row>
    <row r="115" ht="22" customHeight="1">
      <c r="A115" s="195"/>
      <c r="B115" s="195"/>
      <c r="C115" s="188"/>
      <c r="D115" s="188"/>
      <c r="E115" s="205"/>
    </row>
    <row r="116" ht="22" customHeight="1">
      <c r="A116" s="195"/>
      <c r="B116" s="195"/>
      <c r="C116" s="188"/>
      <c r="D116" s="188"/>
      <c r="E116" s="205"/>
    </row>
    <row r="117" ht="22" customHeight="1">
      <c r="A117" s="195"/>
      <c r="B117" s="195"/>
      <c r="C117" s="188"/>
      <c r="D117" s="188"/>
      <c r="E117" s="205"/>
    </row>
    <row r="118" ht="22" customHeight="1">
      <c r="A118" s="195"/>
      <c r="B118" s="195"/>
      <c r="C118" s="188"/>
      <c r="D118" s="188"/>
      <c r="E118" s="205"/>
    </row>
    <row r="119" ht="22" customHeight="1">
      <c r="A119" s="195"/>
      <c r="B119" s="195"/>
      <c r="C119" s="188"/>
      <c r="D119" s="188"/>
      <c r="E119" s="205"/>
    </row>
    <row r="120" ht="22" customHeight="1">
      <c r="A120" s="195"/>
      <c r="B120" s="195"/>
      <c r="C120" s="188"/>
      <c r="D120" s="188"/>
      <c r="E120" s="205"/>
    </row>
    <row r="121" ht="22" customHeight="1">
      <c r="A121" s="195"/>
      <c r="B121" s="195"/>
      <c r="C121" s="188"/>
      <c r="D121" s="188"/>
      <c r="E121" s="205"/>
    </row>
    <row r="122" ht="22" customHeight="1">
      <c r="A122" s="195"/>
      <c r="B122" s="195"/>
      <c r="C122" s="188"/>
      <c r="D122" s="188"/>
      <c r="E122" s="205"/>
    </row>
    <row r="123" ht="22" customHeight="1">
      <c r="A123" s="195"/>
      <c r="B123" s="195"/>
      <c r="C123" s="188"/>
      <c r="D123" s="188"/>
      <c r="E123" s="205"/>
    </row>
    <row r="124" ht="22" customHeight="1">
      <c r="A124" s="195"/>
      <c r="B124" s="195"/>
      <c r="C124" s="188"/>
      <c r="D124" s="188"/>
      <c r="E124" s="205"/>
    </row>
    <row r="125" ht="22" customHeight="1">
      <c r="A125" s="165"/>
      <c r="B125" s="165"/>
      <c r="C125" s="165"/>
      <c r="D125" s="165"/>
      <c r="E125" s="165"/>
    </row>
    <row r="126" ht="60" customHeight="1">
      <c r="A126" s="166" t="str">
        <v>Tier method: ascending pre-event world rank; ten golfers in each of tiers 1–5, remaining 41 in tier 6. Unranked golfers sort last alphabetically. Review the groups before use.</v>
      </c>
      <c r="B126" s="166"/>
      <c r="C126" s="166"/>
      <c r="D126" s="166"/>
      <c r="E126" s="165"/>
    </row>
    <row r="127" ht="46" customHeight="1">
      <c r="A127" s="166" t="str">
        <v>World ranks are the OWGR event table’s “Rank From” values. They are historical reference data, not current ranks or winning probabilities.</v>
      </c>
      <c r="B127" s="166"/>
      <c r="C127" s="166"/>
      <c r="D127" s="166"/>
      <c r="E127" s="165"/>
    </row>
    <row r="128" ht="44" customHeight="1">
      <c r="A128" s="166" t="str">
        <v>Ranks and names: https://www.owgr.com/events/masters-tournament-11286</v>
      </c>
      <c r="B128" s="166"/>
      <c r="C128" s="166"/>
      <c r="D128" s="166"/>
      <c r="E128" s="165"/>
    </row>
    <row r="129" ht="44" customHeight="1">
      <c r="A129" s="166" t="str">
        <v>91 starters cross-check: https://www.masters.com/pdf/M2026R1.pdf</v>
      </c>
      <c r="B129" s="166"/>
      <c r="C129" s="166"/>
      <c r="D129" s="166"/>
      <c r="E129" s="165"/>
    </row>
    <row r="130" ht="52" customHeight="1">
      <c r="A130" s="166" t="str">
        <v>Blank rows are intentional: copying all 120 rows removes old names. When replacing a field, clear Field C5:E124 so old scores, notes and handicap adjustments cannot carry into the new pool.</v>
      </c>
      <c r="B130" s="166"/>
      <c r="C130" s="166"/>
      <c r="D130" s="166"/>
      <c r="E130" s="165"/>
    </row>
    <row r="131" ht="22" customHeight="1">
      <c r="A131" s="165"/>
      <c r="B131" s="165"/>
      <c r="C131" s="165"/>
      <c r="D131" s="165"/>
      <c r="E131" s="165"/>
    </row>
    <row r="132" ht="62" customHeight="1">
      <c r="A132" s="166" t="str">
        <v>Optional handicap house rule: pre-event rank 1 adds 10 strokes; 2–10 add 8; 11–20 add 6; 21–50 add 4; 51–100 add 2; all others add 0. These suggested rank bands are not official handicaps or a prediction of equal chances.</v>
      </c>
      <c r="B132" s="166"/>
      <c r="C132" s="166"/>
      <c r="D132" s="166"/>
      <c r="E132" s="166"/>
    </row>
    <row r="133" ht="50" customHeight="1">
      <c r="A133" s="158" t="str">
        <v>For handicapped practice, also copy E5:E124 as VALUES into Field E5:E124. Review and publish every adjustment before picks. Higher positive values make a golfer’s score worse.</v>
      </c>
      <c r="B133" s="158"/>
      <c r="C133" s="158"/>
      <c r="D133" s="158"/>
      <c r="E133" s="158"/>
    </row>
  </sheetData>
  <sheetProtection sheet="1" objects="1" scenarios="1" selectLockedCells="0" selectUnlockedCells="0"/>
  <mergeCells>
    <mergeCell ref="A1:D1"/>
    <mergeCell ref="A2:D2"/>
    <mergeCell ref="A3:D3"/>
    <mergeCell ref="A126:D126"/>
    <mergeCell ref="A127:D127"/>
    <mergeCell ref="A128:D128"/>
    <mergeCell ref="A129:D129"/>
    <mergeCell ref="A130:D130"/>
    <mergeCell ref="A132:E132"/>
    <mergeCell ref="A133:E133"/>
  </mergeCells>
  <pageMargins left="0.35" right="0.35" top="0.35" bottom="0.35" header="0.15" footer="0.15"/>
  <pageSetup paperSize="1" orientation="landscape" fitToWidth="1" fitToHeight="0"/>
</worksheet>
</file>

<file path=xl/worksheets/sheet9.xml><?xml version="1.0" encoding="utf-8"?>
<worksheet xmlns="http://schemas.openxmlformats.org/spreadsheetml/2006/main">
  <sheetPr>
    <pageSetUpPr fitToPage="1"/>
  </sheetPr>
  <sheetViews>
    <sheetView showGridLines="0" workbookViewId="0">
      <pane ySplit="6" topLeftCell="A7" activePane="bottomLeft" state="frozen"/>
    </sheetView>
  </sheetViews>
  <sheetFormatPr defaultRowHeight="15"/>
  <cols>
    <col min="1" max="1" width="12" hidden="0" customWidth="1"/>
    <col min="2" max="2" width="26" hidden="0" customWidth="1"/>
    <col min="3" max="3" width="26" hidden="0" customWidth="1"/>
    <col min="4" max="4" width="26" hidden="0" customWidth="1"/>
    <col min="5" max="5" width="26" hidden="0" customWidth="1"/>
    <col min="6" max="6" width="26" hidden="0" customWidth="1"/>
    <col min="7" max="7" width="26" hidden="0" customWidth="1"/>
    <col min="8" max="8" width="13" hidden="0" customWidth="1"/>
    <col min="9" max="9" width="12" hidden="0" customWidth="1"/>
    <col min="10" max="10" width="12" hidden="0" customWidth="1"/>
    <col min="11" max="11" width="12" hidden="0" customWidth="1"/>
    <col min="12" max="12" width="12" hidden="0" customWidth="1"/>
    <col min="13" max="13" width="12" hidden="0" customWidth="1"/>
    <col min="14" max="14" width="12" hidden="0" customWidth="1"/>
    <col min="15" max="15" width="12" hidden="0" customWidth="1"/>
    <col min="16" max="16" width="12" hidden="0" customWidth="1"/>
    <col min="17" max="17" width="25" hidden="0" customWidth="1"/>
    <col min="18" max="18" width="9" hidden="0" customWidth="1"/>
    <col min="19" max="19" width="28" hidden="0" customWidth="1"/>
    <col min="20" max="20" width="12" hidden="1" customWidth="1"/>
  </cols>
  <sheetData>
    <row r="1" ht="36" customHeight="1">
      <c r="A1" s="166" t="str">
        <v>Snake draft: choose five, count the best four</v>
      </c>
      <c r="B1" s="166"/>
      <c r="C1" s="166"/>
      <c r="D1" s="166"/>
      <c r="E1" s="166"/>
      <c r="F1" s="166"/>
      <c r="G1" s="166"/>
      <c r="H1" s="165"/>
      <c r="I1" s="165"/>
      <c r="J1" s="165"/>
      <c r="K1" s="165"/>
      <c r="L1" s="165"/>
      <c r="M1" s="165"/>
      <c r="N1" s="165"/>
      <c r="O1" s="165"/>
      <c r="P1" s="165"/>
      <c r="Q1" s="165"/>
      <c r="R1" s="165"/>
      <c r="S1" s="165"/>
      <c r="T1" s="165"/>
    </row>
    <row r="2" ht="48" customHeight="1">
      <c r="A2" s="166" t="str">
        <v>Before drafting: complete Rules and Field. Randomly draw participant order. Round 1 goes first to last, round 2 last to first; repeat for five rounds. Each golfer belongs to one entry.</v>
      </c>
      <c r="B2" s="166"/>
      <c r="C2" s="166"/>
      <c r="D2" s="166"/>
      <c r="E2" s="166"/>
      <c r="F2" s="166"/>
      <c r="G2" s="166"/>
      <c r="H2" s="165"/>
      <c r="I2" s="165"/>
      <c r="J2" s="165"/>
      <c r="K2" s="165"/>
      <c r="L2" s="165"/>
      <c r="M2" s="165"/>
      <c r="N2" s="165"/>
      <c r="O2" s="165"/>
      <c r="P2" s="165"/>
      <c r="Q2" s="165"/>
      <c r="R2" s="165"/>
      <c r="S2" s="165"/>
      <c r="T2" s="165"/>
    </row>
    <row r="3" ht="46" customHeight="1">
      <c r="A3" s="166" t="str">
        <v>Use rows 7–30 for up to 24 entries. With 91 golfers, at most 18 complete five-player teams fit. Put participants in draft order; record one pick each round in C through G.</v>
      </c>
      <c r="B3" s="166"/>
      <c r="C3" s="166"/>
      <c r="D3" s="166"/>
      <c r="E3" s="166"/>
      <c r="F3" s="166"/>
      <c r="G3" s="166"/>
      <c r="H3" s="165"/>
      <c r="I3" s="165"/>
      <c r="J3" s="165"/>
      <c r="K3" s="165"/>
      <c r="L3" s="165"/>
      <c r="M3" s="165"/>
      <c r="N3" s="165"/>
      <c r="O3" s="165"/>
      <c r="P3" s="165"/>
      <c r="Q3" s="165"/>
      <c r="R3" s="165"/>
      <c r="S3" s="165"/>
      <c r="T3" s="165"/>
    </row>
    <row r="4" ht="46" customHeight="1">
      <c r="A4" s="166" t="str">
        <v>Record original submissions in S, mark Received in H, then check Status in Q. Enter scores once in Field C. All five numeric scores are required. Standings below row 35 print as one landscape page.</v>
      </c>
      <c r="B4" s="166"/>
      <c r="C4" s="166"/>
      <c r="D4" s="166"/>
      <c r="E4" s="166"/>
      <c r="F4" s="166"/>
      <c r="G4" s="166"/>
      <c r="H4" s="165"/>
      <c r="I4" s="165"/>
      <c r="J4" s="165"/>
      <c r="K4" s="165"/>
      <c r="L4" s="165"/>
      <c r="M4" s="165"/>
      <c r="N4" s="165"/>
      <c r="O4" s="165"/>
      <c r="P4" s="165"/>
      <c r="Q4" s="165"/>
      <c r="R4" s="165"/>
      <c r="S4" s="165"/>
      <c r="T4" s="165"/>
    </row>
    <row r="5" ht="24" customHeight="1">
      <c r="A5" s="165"/>
      <c r="B5" s="165"/>
      <c r="C5" s="165"/>
      <c r="D5" s="165"/>
      <c r="E5" s="165"/>
      <c r="F5" s="165"/>
      <c r="G5" s="165"/>
      <c r="H5" s="165"/>
      <c r="I5" s="165"/>
      <c r="J5" s="165"/>
      <c r="K5" s="165"/>
      <c r="L5" s="165"/>
      <c r="M5" s="165"/>
      <c r="N5" s="165"/>
      <c r="O5" s="165"/>
      <c r="P5" s="165"/>
      <c r="Q5" s="165"/>
      <c r="R5" s="165"/>
      <c r="S5" s="165"/>
      <c r="T5" s="165"/>
    </row>
    <row r="6" ht="36" customHeight="1">
      <c r="A6" s="204" t="str">
        <v>Entry ID</v>
      </c>
      <c r="B6" s="204" t="str">
        <v>Entry name</v>
      </c>
      <c r="C6" s="204" t="str">
        <v>Pick 1</v>
      </c>
      <c r="D6" s="204" t="str">
        <v>Pick 2</v>
      </c>
      <c r="E6" s="204" t="str">
        <v>Pick 3</v>
      </c>
      <c r="F6" s="204" t="str">
        <v>Pick 4</v>
      </c>
      <c r="G6" s="204" t="str">
        <v>Pick 5</v>
      </c>
      <c r="H6" s="204" t="str">
        <v>Received</v>
      </c>
      <c r="I6" s="204" t="str">
        <v>Valid picks</v>
      </c>
      <c r="J6" s="204" t="str">
        <v>Score 1</v>
      </c>
      <c r="K6" s="204" t="str">
        <v>Score 2</v>
      </c>
      <c r="L6" s="204" t="str">
        <v>Score 3</v>
      </c>
      <c r="M6" s="204" t="str">
        <v>Score 4</v>
      </c>
      <c r="N6" s="204" t="str">
        <v>Score 5</v>
      </c>
      <c r="O6" s="204" t="str">
        <v>Scored</v>
      </c>
      <c r="P6" s="204" t="str">
        <v>Best four</v>
      </c>
      <c r="Q6" s="204" t="str">
        <v>Status</v>
      </c>
      <c r="R6" s="204" t="str">
        <v>Place</v>
      </c>
      <c r="S6" s="204" t="str">
        <v>Submission reference</v>
      </c>
      <c r="T6" s="204" t="str">
        <v>Display order</v>
      </c>
    </row>
    <row r="7" ht="24" customHeight="1">
      <c r="A7" s="165" t="str">
        <v>Entry 01</v>
      </c>
      <c r="B7" s="226"/>
      <c r="C7" s="226"/>
      <c r="D7" s="226"/>
      <c r="E7" s="226"/>
      <c r="F7" s="226"/>
      <c r="G7" s="226"/>
      <c r="H7" s="226"/>
      <c r="I7" s="165" t="n">
        <f>IF(AND(C7&lt;&gt;"",COUNTIF(Field!$B$5:$B$124,SUBSTITUTE(SUBSTITUTE(SUBSTITUTE(C7,"~","~~"),"*","~*"),"?","~?"))=1),1,0)+IF(AND(D7&lt;&gt;"",COUNTIF(Field!$B$5:$B$124,SUBSTITUTE(SUBSTITUTE(SUBSTITUTE(D7,"~","~~"),"*","~*"),"?","~?"))=1),1,0)+IF(AND(E7&lt;&gt;"",COUNTIF(Field!$B$5:$B$124,SUBSTITUTE(SUBSTITUTE(SUBSTITUTE(E7,"~","~~"),"*","~*"),"?","~?"))=1),1,0)+IF(AND(F7&lt;&gt;"",COUNTIF(Field!$B$5:$B$124,SUBSTITUTE(SUBSTITUTE(SUBSTITUTE(F7,"~","~~"),"*","~*"),"?","~?"))=1),1,0)+IF(AND(G7&lt;&gt;"",COUNTIF(Field!$B$5:$B$124,SUBSTITUTE(SUBSTITUTE(SUBSTITUTE(G7,"~","~~"),"*","~*"),"?","~?"))=1),1,0)</f>
        <v>0</v>
      </c>
      <c r="J7" s="207" t="str">
        <f>IF(OR(C7="",COUNTIF(Field!$B$5:$B$124,SUBSTITUTE(SUBSTITUTE(SUBSTITUTE(C7,"~","~~"),"*","~*"),"?","~?"))&lt;&gt;1),"",IF(ISNUMBER(INDEX(Field!$C$5:$C$124,MATCH(SUBSTITUTE(SUBSTITUTE(SUBSTITUTE(C7,"~","~~"),"*","~*"),"?","~?"),Field!$B$5:$B$124,0))),INDEX(Field!$C$5:$C$124,MATCH(SUBSTITUTE(SUBSTITUTE(SUBSTITUTE(C7,"~","~~"),"*","~*"),"?","~?"),Field!$B$5:$B$124,0)),""))</f>
        <v/>
      </c>
      <c r="K7" s="207" t="str">
        <f>IF(OR(D7="",COUNTIF(Field!$B$5:$B$124,SUBSTITUTE(SUBSTITUTE(SUBSTITUTE(D7,"~","~~"),"*","~*"),"?","~?"))&lt;&gt;1),"",IF(ISNUMBER(INDEX(Field!$C$5:$C$124,MATCH(SUBSTITUTE(SUBSTITUTE(SUBSTITUTE(D7,"~","~~"),"*","~*"),"?","~?"),Field!$B$5:$B$124,0))),INDEX(Field!$C$5:$C$124,MATCH(SUBSTITUTE(SUBSTITUTE(SUBSTITUTE(D7,"~","~~"),"*","~*"),"?","~?"),Field!$B$5:$B$124,0)),""))</f>
        <v/>
      </c>
      <c r="L7" s="207" t="str">
        <f>IF(OR(E7="",COUNTIF(Field!$B$5:$B$124,SUBSTITUTE(SUBSTITUTE(SUBSTITUTE(E7,"~","~~"),"*","~*"),"?","~?"))&lt;&gt;1),"",IF(ISNUMBER(INDEX(Field!$C$5:$C$124,MATCH(SUBSTITUTE(SUBSTITUTE(SUBSTITUTE(E7,"~","~~"),"*","~*"),"?","~?"),Field!$B$5:$B$124,0))),INDEX(Field!$C$5:$C$124,MATCH(SUBSTITUTE(SUBSTITUTE(SUBSTITUTE(E7,"~","~~"),"*","~*"),"?","~?"),Field!$B$5:$B$124,0)),""))</f>
        <v/>
      </c>
      <c r="M7" s="207" t="str">
        <f>IF(OR(F7="",COUNTIF(Field!$B$5:$B$124,SUBSTITUTE(SUBSTITUTE(SUBSTITUTE(F7,"~","~~"),"*","~*"),"?","~?"))&lt;&gt;1),"",IF(ISNUMBER(INDEX(Field!$C$5:$C$124,MATCH(SUBSTITUTE(SUBSTITUTE(SUBSTITUTE(F7,"~","~~"),"*","~*"),"?","~?"),Field!$B$5:$B$124,0))),INDEX(Field!$C$5:$C$124,MATCH(SUBSTITUTE(SUBSTITUTE(SUBSTITUTE(F7,"~","~~"),"*","~*"),"?","~?"),Field!$B$5:$B$124,0)),""))</f>
        <v/>
      </c>
      <c r="N7" s="207" t="str">
        <f>IF(OR(G7="",COUNTIF(Field!$B$5:$B$124,SUBSTITUTE(SUBSTITUTE(SUBSTITUTE(G7,"~","~~"),"*","~*"),"?","~?"))&lt;&gt;1),"",IF(ISNUMBER(INDEX(Field!$C$5:$C$124,MATCH(SUBSTITUTE(SUBSTITUTE(SUBSTITUTE(G7,"~","~~"),"*","~*"),"?","~?"),Field!$B$5:$B$124,0))),INDEX(Field!$C$5:$C$124,MATCH(SUBSTITUTE(SUBSTITUTE(SUBSTITUTE(G7,"~","~~"),"*","~*"),"?","~?"),Field!$B$5:$B$124,0)),""))</f>
        <v/>
      </c>
      <c r="O7" s="207" t="n">
        <f>COUNT(J7:N7)</f>
        <v>0</v>
      </c>
      <c r="P7" s="207" t="str">
        <f>IF(Q7="Ready",SUM(J7:N7)-MAX(J7:N7),"")</f>
        <v/>
      </c>
      <c r="Q7" s="207" t="str">
        <f>IF(AND(B7="",COUNTA(C7:H7)=0,S7=""),"",IF(B7="","Missing entry name",IF(H7&lt;&gt;"Yes","Awaiting submission",IF(OR(AND(C7&lt;&gt;"",COUNTIF($C$7:$G$30,SUBSTITUTE(SUBSTITUTE(SUBSTITUTE(C7,"~","~~"),"*","~*"),"?","~?"))&gt;1),AND(D7&lt;&gt;"",COUNTIF($C$7:$G$30,SUBSTITUTE(SUBSTITUTE(SUBSTITUTE(D7,"~","~~"),"*","~*"),"?","~?"))&gt;1),AND(E7&lt;&gt;"",COUNTIF($C$7:$G$30,SUBSTITUTE(SUBSTITUTE(SUBSTITUTE(E7,"~","~~"),"*","~*"),"?","~?"))&gt;1),AND(F7&lt;&gt;"",COUNTIF($C$7:$G$30,SUBSTITUTE(SUBSTITUTE(SUBSTITUTE(F7,"~","~~"),"*","~*"),"?","~?"))&gt;1),AND(G7&lt;&gt;"",COUNTIF($C$7:$G$30,SUBSTITUTE(SUBSTITUTE(SUBSTITUTE(G7,"~","~~"),"*","~*"),"?","~?"))&gt;1)),"Golfer already drafted",IF(COUNTBLANK(C7:G7)&gt;0,"Incomplete picks",IF(I7&lt;5,"Check field",IF(O7&lt;5,"Incomplete scores","Ready")))))))</f>
        <v/>
      </c>
      <c r="R7" s="207" t="str">
        <f>IF(Q7="Ready",1+COUNTIFS($Q$7:$Q$30,"Ready",$P$7:$P$30,"&lt;"&amp;P7),"")</f>
        <v/>
      </c>
      <c r="S7" s="226"/>
      <c r="T7" s="165" t="n">
        <f>IF(Q7="",1000,IF(Q7="Ready",R7,100))+ROW()/1000</f>
        <v>1000.007</v>
      </c>
    </row>
    <row r="8" ht="24" customHeight="1">
      <c r="A8" s="165" t="str">
        <v>Entry 02</v>
      </c>
      <c r="B8" s="226"/>
      <c r="C8" s="226"/>
      <c r="D8" s="226"/>
      <c r="E8" s="226"/>
      <c r="F8" s="226"/>
      <c r="G8" s="226"/>
      <c r="H8" s="226"/>
      <c r="I8" s="165" t="n">
        <f>IF(AND(C8&lt;&gt;"",COUNTIF(Field!$B$5:$B$124,SUBSTITUTE(SUBSTITUTE(SUBSTITUTE(C8,"~","~~"),"*","~*"),"?","~?"))=1),1,0)+IF(AND(D8&lt;&gt;"",COUNTIF(Field!$B$5:$B$124,SUBSTITUTE(SUBSTITUTE(SUBSTITUTE(D8,"~","~~"),"*","~*"),"?","~?"))=1),1,0)+IF(AND(E8&lt;&gt;"",COUNTIF(Field!$B$5:$B$124,SUBSTITUTE(SUBSTITUTE(SUBSTITUTE(E8,"~","~~"),"*","~*"),"?","~?"))=1),1,0)+IF(AND(F8&lt;&gt;"",COUNTIF(Field!$B$5:$B$124,SUBSTITUTE(SUBSTITUTE(SUBSTITUTE(F8,"~","~~"),"*","~*"),"?","~?"))=1),1,0)+IF(AND(G8&lt;&gt;"",COUNTIF(Field!$B$5:$B$124,SUBSTITUTE(SUBSTITUTE(SUBSTITUTE(G8,"~","~~"),"*","~*"),"?","~?"))=1),1,0)</f>
        <v>0</v>
      </c>
      <c r="J8" s="207" t="str">
        <f>IF(OR(C8="",COUNTIF(Field!$B$5:$B$124,SUBSTITUTE(SUBSTITUTE(SUBSTITUTE(C8,"~","~~"),"*","~*"),"?","~?"))&lt;&gt;1),"",IF(ISNUMBER(INDEX(Field!$C$5:$C$124,MATCH(SUBSTITUTE(SUBSTITUTE(SUBSTITUTE(C8,"~","~~"),"*","~*"),"?","~?"),Field!$B$5:$B$124,0))),INDEX(Field!$C$5:$C$124,MATCH(SUBSTITUTE(SUBSTITUTE(SUBSTITUTE(C8,"~","~~"),"*","~*"),"?","~?"),Field!$B$5:$B$124,0)),""))</f>
        <v/>
      </c>
      <c r="K8" s="207" t="str">
        <f>IF(OR(D8="",COUNTIF(Field!$B$5:$B$124,SUBSTITUTE(SUBSTITUTE(SUBSTITUTE(D8,"~","~~"),"*","~*"),"?","~?"))&lt;&gt;1),"",IF(ISNUMBER(INDEX(Field!$C$5:$C$124,MATCH(SUBSTITUTE(SUBSTITUTE(SUBSTITUTE(D8,"~","~~"),"*","~*"),"?","~?"),Field!$B$5:$B$124,0))),INDEX(Field!$C$5:$C$124,MATCH(SUBSTITUTE(SUBSTITUTE(SUBSTITUTE(D8,"~","~~"),"*","~*"),"?","~?"),Field!$B$5:$B$124,0)),""))</f>
        <v/>
      </c>
      <c r="L8" s="207" t="str">
        <f>IF(OR(E8="",COUNTIF(Field!$B$5:$B$124,SUBSTITUTE(SUBSTITUTE(SUBSTITUTE(E8,"~","~~"),"*","~*"),"?","~?"))&lt;&gt;1),"",IF(ISNUMBER(INDEX(Field!$C$5:$C$124,MATCH(SUBSTITUTE(SUBSTITUTE(SUBSTITUTE(E8,"~","~~"),"*","~*"),"?","~?"),Field!$B$5:$B$124,0))),INDEX(Field!$C$5:$C$124,MATCH(SUBSTITUTE(SUBSTITUTE(SUBSTITUTE(E8,"~","~~"),"*","~*"),"?","~?"),Field!$B$5:$B$124,0)),""))</f>
        <v/>
      </c>
      <c r="M8" s="207" t="str">
        <f>IF(OR(F8="",COUNTIF(Field!$B$5:$B$124,SUBSTITUTE(SUBSTITUTE(SUBSTITUTE(F8,"~","~~"),"*","~*"),"?","~?"))&lt;&gt;1),"",IF(ISNUMBER(INDEX(Field!$C$5:$C$124,MATCH(SUBSTITUTE(SUBSTITUTE(SUBSTITUTE(F8,"~","~~"),"*","~*"),"?","~?"),Field!$B$5:$B$124,0))),INDEX(Field!$C$5:$C$124,MATCH(SUBSTITUTE(SUBSTITUTE(SUBSTITUTE(F8,"~","~~"),"*","~*"),"?","~?"),Field!$B$5:$B$124,0)),""))</f>
        <v/>
      </c>
      <c r="N8" s="207" t="str">
        <f>IF(OR(G8="",COUNTIF(Field!$B$5:$B$124,SUBSTITUTE(SUBSTITUTE(SUBSTITUTE(G8,"~","~~"),"*","~*"),"?","~?"))&lt;&gt;1),"",IF(ISNUMBER(INDEX(Field!$C$5:$C$124,MATCH(SUBSTITUTE(SUBSTITUTE(SUBSTITUTE(G8,"~","~~"),"*","~*"),"?","~?"),Field!$B$5:$B$124,0))),INDEX(Field!$C$5:$C$124,MATCH(SUBSTITUTE(SUBSTITUTE(SUBSTITUTE(G8,"~","~~"),"*","~*"),"?","~?"),Field!$B$5:$B$124,0)),""))</f>
        <v/>
      </c>
      <c r="O8" s="207" t="n">
        <f>COUNT(J8:N8)</f>
        <v>0</v>
      </c>
      <c r="P8" s="207" t="str">
        <f>IF(Q8="Ready",SUM(J8:N8)-MAX(J8:N8),"")</f>
        <v/>
      </c>
      <c r="Q8" s="207" t="str">
        <f>IF(AND(B8="",COUNTA(C8:H8)=0,S8=""),"",IF(B8="","Missing entry name",IF(H8&lt;&gt;"Yes","Awaiting submission",IF(OR(AND(C8&lt;&gt;"",COUNTIF($C$7:$G$30,SUBSTITUTE(SUBSTITUTE(SUBSTITUTE(C8,"~","~~"),"*","~*"),"?","~?"))&gt;1),AND(D8&lt;&gt;"",COUNTIF($C$7:$G$30,SUBSTITUTE(SUBSTITUTE(SUBSTITUTE(D8,"~","~~"),"*","~*"),"?","~?"))&gt;1),AND(E8&lt;&gt;"",COUNTIF($C$7:$G$30,SUBSTITUTE(SUBSTITUTE(SUBSTITUTE(E8,"~","~~"),"*","~*"),"?","~?"))&gt;1),AND(F8&lt;&gt;"",COUNTIF($C$7:$G$30,SUBSTITUTE(SUBSTITUTE(SUBSTITUTE(F8,"~","~~"),"*","~*"),"?","~?"))&gt;1),AND(G8&lt;&gt;"",COUNTIF($C$7:$G$30,SUBSTITUTE(SUBSTITUTE(SUBSTITUTE(G8,"~","~~"),"*","~*"),"?","~?"))&gt;1)),"Golfer already drafted",IF(COUNTBLANK(C8:G8)&gt;0,"Incomplete picks",IF(I8&lt;5,"Check field",IF(O8&lt;5,"Incomplete scores","Ready")))))))</f>
        <v/>
      </c>
      <c r="R8" s="207" t="str">
        <f>IF(Q8="Ready",1+COUNTIFS($Q$7:$Q$30,"Ready",$P$7:$P$30,"&lt;"&amp;P8),"")</f>
        <v/>
      </c>
      <c r="S8" s="226"/>
      <c r="T8" s="165" t="n">
        <f>IF(Q8="",1000,IF(Q8="Ready",R8,100))+ROW()/1000</f>
        <v>1000.008</v>
      </c>
    </row>
    <row r="9" ht="24" customHeight="1">
      <c r="A9" s="165" t="str">
        <v>Entry 03</v>
      </c>
      <c r="B9" s="226"/>
      <c r="C9" s="226"/>
      <c r="D9" s="226"/>
      <c r="E9" s="226"/>
      <c r="F9" s="226"/>
      <c r="G9" s="226"/>
      <c r="H9" s="226"/>
      <c r="I9" s="165" t="n">
        <f>IF(AND(C9&lt;&gt;"",COUNTIF(Field!$B$5:$B$124,SUBSTITUTE(SUBSTITUTE(SUBSTITUTE(C9,"~","~~"),"*","~*"),"?","~?"))=1),1,0)+IF(AND(D9&lt;&gt;"",COUNTIF(Field!$B$5:$B$124,SUBSTITUTE(SUBSTITUTE(SUBSTITUTE(D9,"~","~~"),"*","~*"),"?","~?"))=1),1,0)+IF(AND(E9&lt;&gt;"",COUNTIF(Field!$B$5:$B$124,SUBSTITUTE(SUBSTITUTE(SUBSTITUTE(E9,"~","~~"),"*","~*"),"?","~?"))=1),1,0)+IF(AND(F9&lt;&gt;"",COUNTIF(Field!$B$5:$B$124,SUBSTITUTE(SUBSTITUTE(SUBSTITUTE(F9,"~","~~"),"*","~*"),"?","~?"))=1),1,0)+IF(AND(G9&lt;&gt;"",COUNTIF(Field!$B$5:$B$124,SUBSTITUTE(SUBSTITUTE(SUBSTITUTE(G9,"~","~~"),"*","~*"),"?","~?"))=1),1,0)</f>
        <v>0</v>
      </c>
      <c r="J9" s="207" t="str">
        <f>IF(OR(C9="",COUNTIF(Field!$B$5:$B$124,SUBSTITUTE(SUBSTITUTE(SUBSTITUTE(C9,"~","~~"),"*","~*"),"?","~?"))&lt;&gt;1),"",IF(ISNUMBER(INDEX(Field!$C$5:$C$124,MATCH(SUBSTITUTE(SUBSTITUTE(SUBSTITUTE(C9,"~","~~"),"*","~*"),"?","~?"),Field!$B$5:$B$124,0))),INDEX(Field!$C$5:$C$124,MATCH(SUBSTITUTE(SUBSTITUTE(SUBSTITUTE(C9,"~","~~"),"*","~*"),"?","~?"),Field!$B$5:$B$124,0)),""))</f>
        <v/>
      </c>
      <c r="K9" s="207" t="str">
        <f>IF(OR(D9="",COUNTIF(Field!$B$5:$B$124,SUBSTITUTE(SUBSTITUTE(SUBSTITUTE(D9,"~","~~"),"*","~*"),"?","~?"))&lt;&gt;1),"",IF(ISNUMBER(INDEX(Field!$C$5:$C$124,MATCH(SUBSTITUTE(SUBSTITUTE(SUBSTITUTE(D9,"~","~~"),"*","~*"),"?","~?"),Field!$B$5:$B$124,0))),INDEX(Field!$C$5:$C$124,MATCH(SUBSTITUTE(SUBSTITUTE(SUBSTITUTE(D9,"~","~~"),"*","~*"),"?","~?"),Field!$B$5:$B$124,0)),""))</f>
        <v/>
      </c>
      <c r="L9" s="207" t="str">
        <f>IF(OR(E9="",COUNTIF(Field!$B$5:$B$124,SUBSTITUTE(SUBSTITUTE(SUBSTITUTE(E9,"~","~~"),"*","~*"),"?","~?"))&lt;&gt;1),"",IF(ISNUMBER(INDEX(Field!$C$5:$C$124,MATCH(SUBSTITUTE(SUBSTITUTE(SUBSTITUTE(E9,"~","~~"),"*","~*"),"?","~?"),Field!$B$5:$B$124,0))),INDEX(Field!$C$5:$C$124,MATCH(SUBSTITUTE(SUBSTITUTE(SUBSTITUTE(E9,"~","~~"),"*","~*"),"?","~?"),Field!$B$5:$B$124,0)),""))</f>
        <v/>
      </c>
      <c r="M9" s="207" t="str">
        <f>IF(OR(F9="",COUNTIF(Field!$B$5:$B$124,SUBSTITUTE(SUBSTITUTE(SUBSTITUTE(F9,"~","~~"),"*","~*"),"?","~?"))&lt;&gt;1),"",IF(ISNUMBER(INDEX(Field!$C$5:$C$124,MATCH(SUBSTITUTE(SUBSTITUTE(SUBSTITUTE(F9,"~","~~"),"*","~*"),"?","~?"),Field!$B$5:$B$124,0))),INDEX(Field!$C$5:$C$124,MATCH(SUBSTITUTE(SUBSTITUTE(SUBSTITUTE(F9,"~","~~"),"*","~*"),"?","~?"),Field!$B$5:$B$124,0)),""))</f>
        <v/>
      </c>
      <c r="N9" s="207" t="str">
        <f>IF(OR(G9="",COUNTIF(Field!$B$5:$B$124,SUBSTITUTE(SUBSTITUTE(SUBSTITUTE(G9,"~","~~"),"*","~*"),"?","~?"))&lt;&gt;1),"",IF(ISNUMBER(INDEX(Field!$C$5:$C$124,MATCH(SUBSTITUTE(SUBSTITUTE(SUBSTITUTE(G9,"~","~~"),"*","~*"),"?","~?"),Field!$B$5:$B$124,0))),INDEX(Field!$C$5:$C$124,MATCH(SUBSTITUTE(SUBSTITUTE(SUBSTITUTE(G9,"~","~~"),"*","~*"),"?","~?"),Field!$B$5:$B$124,0)),""))</f>
        <v/>
      </c>
      <c r="O9" s="207" t="n">
        <f>COUNT(J9:N9)</f>
        <v>0</v>
      </c>
      <c r="P9" s="207" t="str">
        <f>IF(Q9="Ready",SUM(J9:N9)-MAX(J9:N9),"")</f>
        <v/>
      </c>
      <c r="Q9" s="207" t="str">
        <f>IF(AND(B9="",COUNTA(C9:H9)=0,S9=""),"",IF(B9="","Missing entry name",IF(H9&lt;&gt;"Yes","Awaiting submission",IF(OR(AND(C9&lt;&gt;"",COUNTIF($C$7:$G$30,SUBSTITUTE(SUBSTITUTE(SUBSTITUTE(C9,"~","~~"),"*","~*"),"?","~?"))&gt;1),AND(D9&lt;&gt;"",COUNTIF($C$7:$G$30,SUBSTITUTE(SUBSTITUTE(SUBSTITUTE(D9,"~","~~"),"*","~*"),"?","~?"))&gt;1),AND(E9&lt;&gt;"",COUNTIF($C$7:$G$30,SUBSTITUTE(SUBSTITUTE(SUBSTITUTE(E9,"~","~~"),"*","~*"),"?","~?"))&gt;1),AND(F9&lt;&gt;"",COUNTIF($C$7:$G$30,SUBSTITUTE(SUBSTITUTE(SUBSTITUTE(F9,"~","~~"),"*","~*"),"?","~?"))&gt;1),AND(G9&lt;&gt;"",COUNTIF($C$7:$G$30,SUBSTITUTE(SUBSTITUTE(SUBSTITUTE(G9,"~","~~"),"*","~*"),"?","~?"))&gt;1)),"Golfer already drafted",IF(COUNTBLANK(C9:G9)&gt;0,"Incomplete picks",IF(I9&lt;5,"Check field",IF(O9&lt;5,"Incomplete scores","Ready")))))))</f>
        <v/>
      </c>
      <c r="R9" s="207" t="str">
        <f>IF(Q9="Ready",1+COUNTIFS($Q$7:$Q$30,"Ready",$P$7:$P$30,"&lt;"&amp;P9),"")</f>
        <v/>
      </c>
      <c r="S9" s="226"/>
      <c r="T9" s="165" t="n">
        <f>IF(Q9="",1000,IF(Q9="Ready",R9,100))+ROW()/1000</f>
        <v>1000.009</v>
      </c>
    </row>
    <row r="10" ht="24" customHeight="1">
      <c r="A10" s="165" t="str">
        <v>Entry 04</v>
      </c>
      <c r="B10" s="226"/>
      <c r="C10" s="226"/>
      <c r="D10" s="226"/>
      <c r="E10" s="226"/>
      <c r="F10" s="226"/>
      <c r="G10" s="226"/>
      <c r="H10" s="226"/>
      <c r="I10" s="165" t="n">
        <f>IF(AND(C10&lt;&gt;"",COUNTIF(Field!$B$5:$B$124,SUBSTITUTE(SUBSTITUTE(SUBSTITUTE(C10,"~","~~"),"*","~*"),"?","~?"))=1),1,0)+IF(AND(D10&lt;&gt;"",COUNTIF(Field!$B$5:$B$124,SUBSTITUTE(SUBSTITUTE(SUBSTITUTE(D10,"~","~~"),"*","~*"),"?","~?"))=1),1,0)+IF(AND(E10&lt;&gt;"",COUNTIF(Field!$B$5:$B$124,SUBSTITUTE(SUBSTITUTE(SUBSTITUTE(E10,"~","~~"),"*","~*"),"?","~?"))=1),1,0)+IF(AND(F10&lt;&gt;"",COUNTIF(Field!$B$5:$B$124,SUBSTITUTE(SUBSTITUTE(SUBSTITUTE(F10,"~","~~"),"*","~*"),"?","~?"))=1),1,0)+IF(AND(G10&lt;&gt;"",COUNTIF(Field!$B$5:$B$124,SUBSTITUTE(SUBSTITUTE(SUBSTITUTE(G10,"~","~~"),"*","~*"),"?","~?"))=1),1,0)</f>
        <v>0</v>
      </c>
      <c r="J10" s="207" t="str">
        <f>IF(OR(C10="",COUNTIF(Field!$B$5:$B$124,SUBSTITUTE(SUBSTITUTE(SUBSTITUTE(C10,"~","~~"),"*","~*"),"?","~?"))&lt;&gt;1),"",IF(ISNUMBER(INDEX(Field!$C$5:$C$124,MATCH(SUBSTITUTE(SUBSTITUTE(SUBSTITUTE(C10,"~","~~"),"*","~*"),"?","~?"),Field!$B$5:$B$124,0))),INDEX(Field!$C$5:$C$124,MATCH(SUBSTITUTE(SUBSTITUTE(SUBSTITUTE(C10,"~","~~"),"*","~*"),"?","~?"),Field!$B$5:$B$124,0)),""))</f>
        <v/>
      </c>
      <c r="K10" s="207" t="str">
        <f>IF(OR(D10="",COUNTIF(Field!$B$5:$B$124,SUBSTITUTE(SUBSTITUTE(SUBSTITUTE(D10,"~","~~"),"*","~*"),"?","~?"))&lt;&gt;1),"",IF(ISNUMBER(INDEX(Field!$C$5:$C$124,MATCH(SUBSTITUTE(SUBSTITUTE(SUBSTITUTE(D10,"~","~~"),"*","~*"),"?","~?"),Field!$B$5:$B$124,0))),INDEX(Field!$C$5:$C$124,MATCH(SUBSTITUTE(SUBSTITUTE(SUBSTITUTE(D10,"~","~~"),"*","~*"),"?","~?"),Field!$B$5:$B$124,0)),""))</f>
        <v/>
      </c>
      <c r="L10" s="207" t="str">
        <f>IF(OR(E10="",COUNTIF(Field!$B$5:$B$124,SUBSTITUTE(SUBSTITUTE(SUBSTITUTE(E10,"~","~~"),"*","~*"),"?","~?"))&lt;&gt;1),"",IF(ISNUMBER(INDEX(Field!$C$5:$C$124,MATCH(SUBSTITUTE(SUBSTITUTE(SUBSTITUTE(E10,"~","~~"),"*","~*"),"?","~?"),Field!$B$5:$B$124,0))),INDEX(Field!$C$5:$C$124,MATCH(SUBSTITUTE(SUBSTITUTE(SUBSTITUTE(E10,"~","~~"),"*","~*"),"?","~?"),Field!$B$5:$B$124,0)),""))</f>
        <v/>
      </c>
      <c r="M10" s="207" t="str">
        <f>IF(OR(F10="",COUNTIF(Field!$B$5:$B$124,SUBSTITUTE(SUBSTITUTE(SUBSTITUTE(F10,"~","~~"),"*","~*"),"?","~?"))&lt;&gt;1),"",IF(ISNUMBER(INDEX(Field!$C$5:$C$124,MATCH(SUBSTITUTE(SUBSTITUTE(SUBSTITUTE(F10,"~","~~"),"*","~*"),"?","~?"),Field!$B$5:$B$124,0))),INDEX(Field!$C$5:$C$124,MATCH(SUBSTITUTE(SUBSTITUTE(SUBSTITUTE(F10,"~","~~"),"*","~*"),"?","~?"),Field!$B$5:$B$124,0)),""))</f>
        <v/>
      </c>
      <c r="N10" s="207" t="str">
        <f>IF(OR(G10="",COUNTIF(Field!$B$5:$B$124,SUBSTITUTE(SUBSTITUTE(SUBSTITUTE(G10,"~","~~"),"*","~*"),"?","~?"))&lt;&gt;1),"",IF(ISNUMBER(INDEX(Field!$C$5:$C$124,MATCH(SUBSTITUTE(SUBSTITUTE(SUBSTITUTE(G10,"~","~~"),"*","~*"),"?","~?"),Field!$B$5:$B$124,0))),INDEX(Field!$C$5:$C$124,MATCH(SUBSTITUTE(SUBSTITUTE(SUBSTITUTE(G10,"~","~~"),"*","~*"),"?","~?"),Field!$B$5:$B$124,0)),""))</f>
        <v/>
      </c>
      <c r="O10" s="207" t="n">
        <f>COUNT(J10:N10)</f>
        <v>0</v>
      </c>
      <c r="P10" s="207" t="str">
        <f>IF(Q10="Ready",SUM(J10:N10)-MAX(J10:N10),"")</f>
        <v/>
      </c>
      <c r="Q10" s="207" t="str">
        <f>IF(AND(B10="",COUNTA(C10:H10)=0,S10=""),"",IF(B10="","Missing entry name",IF(H10&lt;&gt;"Yes","Awaiting submission",IF(OR(AND(C10&lt;&gt;"",COUNTIF($C$7:$G$30,SUBSTITUTE(SUBSTITUTE(SUBSTITUTE(C10,"~","~~"),"*","~*"),"?","~?"))&gt;1),AND(D10&lt;&gt;"",COUNTIF($C$7:$G$30,SUBSTITUTE(SUBSTITUTE(SUBSTITUTE(D10,"~","~~"),"*","~*"),"?","~?"))&gt;1),AND(E10&lt;&gt;"",COUNTIF($C$7:$G$30,SUBSTITUTE(SUBSTITUTE(SUBSTITUTE(E10,"~","~~"),"*","~*"),"?","~?"))&gt;1),AND(F10&lt;&gt;"",COUNTIF($C$7:$G$30,SUBSTITUTE(SUBSTITUTE(SUBSTITUTE(F10,"~","~~"),"*","~*"),"?","~?"))&gt;1),AND(G10&lt;&gt;"",COUNTIF($C$7:$G$30,SUBSTITUTE(SUBSTITUTE(SUBSTITUTE(G10,"~","~~"),"*","~*"),"?","~?"))&gt;1)),"Golfer already drafted",IF(COUNTBLANK(C10:G10)&gt;0,"Incomplete picks",IF(I10&lt;5,"Check field",IF(O10&lt;5,"Incomplete scores","Ready")))))))</f>
        <v/>
      </c>
      <c r="R10" s="207" t="str">
        <f>IF(Q10="Ready",1+COUNTIFS($Q$7:$Q$30,"Ready",$P$7:$P$30,"&lt;"&amp;P10),"")</f>
        <v/>
      </c>
      <c r="S10" s="226"/>
      <c r="T10" s="165" t="n">
        <f>IF(Q10="",1000,IF(Q10="Ready",R10,100))+ROW()/1000</f>
        <v>1000.01</v>
      </c>
    </row>
    <row r="11" ht="24" customHeight="1">
      <c r="A11" s="165" t="str">
        <v>Entry 05</v>
      </c>
      <c r="B11" s="226"/>
      <c r="C11" s="226"/>
      <c r="D11" s="226"/>
      <c r="E11" s="226"/>
      <c r="F11" s="226"/>
      <c r="G11" s="226"/>
      <c r="H11" s="226"/>
      <c r="I11" s="165" t="n">
        <f>IF(AND(C11&lt;&gt;"",COUNTIF(Field!$B$5:$B$124,SUBSTITUTE(SUBSTITUTE(SUBSTITUTE(C11,"~","~~"),"*","~*"),"?","~?"))=1),1,0)+IF(AND(D11&lt;&gt;"",COUNTIF(Field!$B$5:$B$124,SUBSTITUTE(SUBSTITUTE(SUBSTITUTE(D11,"~","~~"),"*","~*"),"?","~?"))=1),1,0)+IF(AND(E11&lt;&gt;"",COUNTIF(Field!$B$5:$B$124,SUBSTITUTE(SUBSTITUTE(SUBSTITUTE(E11,"~","~~"),"*","~*"),"?","~?"))=1),1,0)+IF(AND(F11&lt;&gt;"",COUNTIF(Field!$B$5:$B$124,SUBSTITUTE(SUBSTITUTE(SUBSTITUTE(F11,"~","~~"),"*","~*"),"?","~?"))=1),1,0)+IF(AND(G11&lt;&gt;"",COUNTIF(Field!$B$5:$B$124,SUBSTITUTE(SUBSTITUTE(SUBSTITUTE(G11,"~","~~"),"*","~*"),"?","~?"))=1),1,0)</f>
        <v>0</v>
      </c>
      <c r="J11" s="207" t="str">
        <f>IF(OR(C11="",COUNTIF(Field!$B$5:$B$124,SUBSTITUTE(SUBSTITUTE(SUBSTITUTE(C11,"~","~~"),"*","~*"),"?","~?"))&lt;&gt;1),"",IF(ISNUMBER(INDEX(Field!$C$5:$C$124,MATCH(SUBSTITUTE(SUBSTITUTE(SUBSTITUTE(C11,"~","~~"),"*","~*"),"?","~?"),Field!$B$5:$B$124,0))),INDEX(Field!$C$5:$C$124,MATCH(SUBSTITUTE(SUBSTITUTE(SUBSTITUTE(C11,"~","~~"),"*","~*"),"?","~?"),Field!$B$5:$B$124,0)),""))</f>
        <v/>
      </c>
      <c r="K11" s="207" t="str">
        <f>IF(OR(D11="",COUNTIF(Field!$B$5:$B$124,SUBSTITUTE(SUBSTITUTE(SUBSTITUTE(D11,"~","~~"),"*","~*"),"?","~?"))&lt;&gt;1),"",IF(ISNUMBER(INDEX(Field!$C$5:$C$124,MATCH(SUBSTITUTE(SUBSTITUTE(SUBSTITUTE(D11,"~","~~"),"*","~*"),"?","~?"),Field!$B$5:$B$124,0))),INDEX(Field!$C$5:$C$124,MATCH(SUBSTITUTE(SUBSTITUTE(SUBSTITUTE(D11,"~","~~"),"*","~*"),"?","~?"),Field!$B$5:$B$124,0)),""))</f>
        <v/>
      </c>
      <c r="L11" s="207" t="str">
        <f>IF(OR(E11="",COUNTIF(Field!$B$5:$B$124,SUBSTITUTE(SUBSTITUTE(SUBSTITUTE(E11,"~","~~"),"*","~*"),"?","~?"))&lt;&gt;1),"",IF(ISNUMBER(INDEX(Field!$C$5:$C$124,MATCH(SUBSTITUTE(SUBSTITUTE(SUBSTITUTE(E11,"~","~~"),"*","~*"),"?","~?"),Field!$B$5:$B$124,0))),INDEX(Field!$C$5:$C$124,MATCH(SUBSTITUTE(SUBSTITUTE(SUBSTITUTE(E11,"~","~~"),"*","~*"),"?","~?"),Field!$B$5:$B$124,0)),""))</f>
        <v/>
      </c>
      <c r="M11" s="207" t="str">
        <f>IF(OR(F11="",COUNTIF(Field!$B$5:$B$124,SUBSTITUTE(SUBSTITUTE(SUBSTITUTE(F11,"~","~~"),"*","~*"),"?","~?"))&lt;&gt;1),"",IF(ISNUMBER(INDEX(Field!$C$5:$C$124,MATCH(SUBSTITUTE(SUBSTITUTE(SUBSTITUTE(F11,"~","~~"),"*","~*"),"?","~?"),Field!$B$5:$B$124,0))),INDEX(Field!$C$5:$C$124,MATCH(SUBSTITUTE(SUBSTITUTE(SUBSTITUTE(F11,"~","~~"),"*","~*"),"?","~?"),Field!$B$5:$B$124,0)),""))</f>
        <v/>
      </c>
      <c r="N11" s="207" t="str">
        <f>IF(OR(G11="",COUNTIF(Field!$B$5:$B$124,SUBSTITUTE(SUBSTITUTE(SUBSTITUTE(G11,"~","~~"),"*","~*"),"?","~?"))&lt;&gt;1),"",IF(ISNUMBER(INDEX(Field!$C$5:$C$124,MATCH(SUBSTITUTE(SUBSTITUTE(SUBSTITUTE(G11,"~","~~"),"*","~*"),"?","~?"),Field!$B$5:$B$124,0))),INDEX(Field!$C$5:$C$124,MATCH(SUBSTITUTE(SUBSTITUTE(SUBSTITUTE(G11,"~","~~"),"*","~*"),"?","~?"),Field!$B$5:$B$124,0)),""))</f>
        <v/>
      </c>
      <c r="O11" s="207" t="n">
        <f>COUNT(J11:N11)</f>
        <v>0</v>
      </c>
      <c r="P11" s="207" t="str">
        <f>IF(Q11="Ready",SUM(J11:N11)-MAX(J11:N11),"")</f>
        <v/>
      </c>
      <c r="Q11" s="207" t="str">
        <f>IF(AND(B11="",COUNTA(C11:H11)=0,S11=""),"",IF(B11="","Missing entry name",IF(H11&lt;&gt;"Yes","Awaiting submission",IF(OR(AND(C11&lt;&gt;"",COUNTIF($C$7:$G$30,SUBSTITUTE(SUBSTITUTE(SUBSTITUTE(C11,"~","~~"),"*","~*"),"?","~?"))&gt;1),AND(D11&lt;&gt;"",COUNTIF($C$7:$G$30,SUBSTITUTE(SUBSTITUTE(SUBSTITUTE(D11,"~","~~"),"*","~*"),"?","~?"))&gt;1),AND(E11&lt;&gt;"",COUNTIF($C$7:$G$30,SUBSTITUTE(SUBSTITUTE(SUBSTITUTE(E11,"~","~~"),"*","~*"),"?","~?"))&gt;1),AND(F11&lt;&gt;"",COUNTIF($C$7:$G$30,SUBSTITUTE(SUBSTITUTE(SUBSTITUTE(F11,"~","~~"),"*","~*"),"?","~?"))&gt;1),AND(G11&lt;&gt;"",COUNTIF($C$7:$G$30,SUBSTITUTE(SUBSTITUTE(SUBSTITUTE(G11,"~","~~"),"*","~*"),"?","~?"))&gt;1)),"Golfer already drafted",IF(COUNTBLANK(C11:G11)&gt;0,"Incomplete picks",IF(I11&lt;5,"Check field",IF(O11&lt;5,"Incomplete scores","Ready")))))))</f>
        <v/>
      </c>
      <c r="R11" s="207" t="str">
        <f>IF(Q11="Ready",1+COUNTIFS($Q$7:$Q$30,"Ready",$P$7:$P$30,"&lt;"&amp;P11),"")</f>
        <v/>
      </c>
      <c r="S11" s="226"/>
      <c r="T11" s="165" t="n">
        <f>IF(Q11="",1000,IF(Q11="Ready",R11,100))+ROW()/1000</f>
        <v>1000.011</v>
      </c>
    </row>
    <row r="12" ht="24" customHeight="1">
      <c r="A12" s="165" t="str">
        <v>Entry 06</v>
      </c>
      <c r="B12" s="226"/>
      <c r="C12" s="226"/>
      <c r="D12" s="226"/>
      <c r="E12" s="226"/>
      <c r="F12" s="226"/>
      <c r="G12" s="226"/>
      <c r="H12" s="226"/>
      <c r="I12" s="165" t="n">
        <f>IF(AND(C12&lt;&gt;"",COUNTIF(Field!$B$5:$B$124,SUBSTITUTE(SUBSTITUTE(SUBSTITUTE(C12,"~","~~"),"*","~*"),"?","~?"))=1),1,0)+IF(AND(D12&lt;&gt;"",COUNTIF(Field!$B$5:$B$124,SUBSTITUTE(SUBSTITUTE(SUBSTITUTE(D12,"~","~~"),"*","~*"),"?","~?"))=1),1,0)+IF(AND(E12&lt;&gt;"",COUNTIF(Field!$B$5:$B$124,SUBSTITUTE(SUBSTITUTE(SUBSTITUTE(E12,"~","~~"),"*","~*"),"?","~?"))=1),1,0)+IF(AND(F12&lt;&gt;"",COUNTIF(Field!$B$5:$B$124,SUBSTITUTE(SUBSTITUTE(SUBSTITUTE(F12,"~","~~"),"*","~*"),"?","~?"))=1),1,0)+IF(AND(G12&lt;&gt;"",COUNTIF(Field!$B$5:$B$124,SUBSTITUTE(SUBSTITUTE(SUBSTITUTE(G12,"~","~~"),"*","~*"),"?","~?"))=1),1,0)</f>
        <v>0</v>
      </c>
      <c r="J12" s="207" t="str">
        <f>IF(OR(C12="",COUNTIF(Field!$B$5:$B$124,SUBSTITUTE(SUBSTITUTE(SUBSTITUTE(C12,"~","~~"),"*","~*"),"?","~?"))&lt;&gt;1),"",IF(ISNUMBER(INDEX(Field!$C$5:$C$124,MATCH(SUBSTITUTE(SUBSTITUTE(SUBSTITUTE(C12,"~","~~"),"*","~*"),"?","~?"),Field!$B$5:$B$124,0))),INDEX(Field!$C$5:$C$124,MATCH(SUBSTITUTE(SUBSTITUTE(SUBSTITUTE(C12,"~","~~"),"*","~*"),"?","~?"),Field!$B$5:$B$124,0)),""))</f>
        <v/>
      </c>
      <c r="K12" s="207" t="str">
        <f>IF(OR(D12="",COUNTIF(Field!$B$5:$B$124,SUBSTITUTE(SUBSTITUTE(SUBSTITUTE(D12,"~","~~"),"*","~*"),"?","~?"))&lt;&gt;1),"",IF(ISNUMBER(INDEX(Field!$C$5:$C$124,MATCH(SUBSTITUTE(SUBSTITUTE(SUBSTITUTE(D12,"~","~~"),"*","~*"),"?","~?"),Field!$B$5:$B$124,0))),INDEX(Field!$C$5:$C$124,MATCH(SUBSTITUTE(SUBSTITUTE(SUBSTITUTE(D12,"~","~~"),"*","~*"),"?","~?"),Field!$B$5:$B$124,0)),""))</f>
        <v/>
      </c>
      <c r="L12" s="207" t="str">
        <f>IF(OR(E12="",COUNTIF(Field!$B$5:$B$124,SUBSTITUTE(SUBSTITUTE(SUBSTITUTE(E12,"~","~~"),"*","~*"),"?","~?"))&lt;&gt;1),"",IF(ISNUMBER(INDEX(Field!$C$5:$C$124,MATCH(SUBSTITUTE(SUBSTITUTE(SUBSTITUTE(E12,"~","~~"),"*","~*"),"?","~?"),Field!$B$5:$B$124,0))),INDEX(Field!$C$5:$C$124,MATCH(SUBSTITUTE(SUBSTITUTE(SUBSTITUTE(E12,"~","~~"),"*","~*"),"?","~?"),Field!$B$5:$B$124,0)),""))</f>
        <v/>
      </c>
      <c r="M12" s="207" t="str">
        <f>IF(OR(F12="",COUNTIF(Field!$B$5:$B$124,SUBSTITUTE(SUBSTITUTE(SUBSTITUTE(F12,"~","~~"),"*","~*"),"?","~?"))&lt;&gt;1),"",IF(ISNUMBER(INDEX(Field!$C$5:$C$124,MATCH(SUBSTITUTE(SUBSTITUTE(SUBSTITUTE(F12,"~","~~"),"*","~*"),"?","~?"),Field!$B$5:$B$124,0))),INDEX(Field!$C$5:$C$124,MATCH(SUBSTITUTE(SUBSTITUTE(SUBSTITUTE(F12,"~","~~"),"*","~*"),"?","~?"),Field!$B$5:$B$124,0)),""))</f>
        <v/>
      </c>
      <c r="N12" s="207" t="str">
        <f>IF(OR(G12="",COUNTIF(Field!$B$5:$B$124,SUBSTITUTE(SUBSTITUTE(SUBSTITUTE(G12,"~","~~"),"*","~*"),"?","~?"))&lt;&gt;1),"",IF(ISNUMBER(INDEX(Field!$C$5:$C$124,MATCH(SUBSTITUTE(SUBSTITUTE(SUBSTITUTE(G12,"~","~~"),"*","~*"),"?","~?"),Field!$B$5:$B$124,0))),INDEX(Field!$C$5:$C$124,MATCH(SUBSTITUTE(SUBSTITUTE(SUBSTITUTE(G12,"~","~~"),"*","~*"),"?","~?"),Field!$B$5:$B$124,0)),""))</f>
        <v/>
      </c>
      <c r="O12" s="207" t="n">
        <f>COUNT(J12:N12)</f>
        <v>0</v>
      </c>
      <c r="P12" s="207" t="str">
        <f>IF(Q12="Ready",SUM(J12:N12)-MAX(J12:N12),"")</f>
        <v/>
      </c>
      <c r="Q12" s="207" t="str">
        <f>IF(AND(B12="",COUNTA(C12:H12)=0,S12=""),"",IF(B12="","Missing entry name",IF(H12&lt;&gt;"Yes","Awaiting submission",IF(OR(AND(C12&lt;&gt;"",COUNTIF($C$7:$G$30,SUBSTITUTE(SUBSTITUTE(SUBSTITUTE(C12,"~","~~"),"*","~*"),"?","~?"))&gt;1),AND(D12&lt;&gt;"",COUNTIF($C$7:$G$30,SUBSTITUTE(SUBSTITUTE(SUBSTITUTE(D12,"~","~~"),"*","~*"),"?","~?"))&gt;1),AND(E12&lt;&gt;"",COUNTIF($C$7:$G$30,SUBSTITUTE(SUBSTITUTE(SUBSTITUTE(E12,"~","~~"),"*","~*"),"?","~?"))&gt;1),AND(F12&lt;&gt;"",COUNTIF($C$7:$G$30,SUBSTITUTE(SUBSTITUTE(SUBSTITUTE(F12,"~","~~"),"*","~*"),"?","~?"))&gt;1),AND(G12&lt;&gt;"",COUNTIF($C$7:$G$30,SUBSTITUTE(SUBSTITUTE(SUBSTITUTE(G12,"~","~~"),"*","~*"),"?","~?"))&gt;1)),"Golfer already drafted",IF(COUNTBLANK(C12:G12)&gt;0,"Incomplete picks",IF(I12&lt;5,"Check field",IF(O12&lt;5,"Incomplete scores","Ready")))))))</f>
        <v/>
      </c>
      <c r="R12" s="207" t="str">
        <f>IF(Q12="Ready",1+COUNTIFS($Q$7:$Q$30,"Ready",$P$7:$P$30,"&lt;"&amp;P12),"")</f>
        <v/>
      </c>
      <c r="S12" s="226"/>
      <c r="T12" s="165" t="n">
        <f>IF(Q12="",1000,IF(Q12="Ready",R12,100))+ROW()/1000</f>
        <v>1000.012</v>
      </c>
    </row>
    <row r="13" ht="24" customHeight="1">
      <c r="A13" s="165" t="str">
        <v>Entry 07</v>
      </c>
      <c r="B13" s="226"/>
      <c r="C13" s="226"/>
      <c r="D13" s="226"/>
      <c r="E13" s="226"/>
      <c r="F13" s="226"/>
      <c r="G13" s="226"/>
      <c r="H13" s="226"/>
      <c r="I13" s="165" t="n">
        <f>IF(AND(C13&lt;&gt;"",COUNTIF(Field!$B$5:$B$124,SUBSTITUTE(SUBSTITUTE(SUBSTITUTE(C13,"~","~~"),"*","~*"),"?","~?"))=1),1,0)+IF(AND(D13&lt;&gt;"",COUNTIF(Field!$B$5:$B$124,SUBSTITUTE(SUBSTITUTE(SUBSTITUTE(D13,"~","~~"),"*","~*"),"?","~?"))=1),1,0)+IF(AND(E13&lt;&gt;"",COUNTIF(Field!$B$5:$B$124,SUBSTITUTE(SUBSTITUTE(SUBSTITUTE(E13,"~","~~"),"*","~*"),"?","~?"))=1),1,0)+IF(AND(F13&lt;&gt;"",COUNTIF(Field!$B$5:$B$124,SUBSTITUTE(SUBSTITUTE(SUBSTITUTE(F13,"~","~~"),"*","~*"),"?","~?"))=1),1,0)+IF(AND(G13&lt;&gt;"",COUNTIF(Field!$B$5:$B$124,SUBSTITUTE(SUBSTITUTE(SUBSTITUTE(G13,"~","~~"),"*","~*"),"?","~?"))=1),1,0)</f>
        <v>0</v>
      </c>
      <c r="J13" s="207" t="str">
        <f>IF(OR(C13="",COUNTIF(Field!$B$5:$B$124,SUBSTITUTE(SUBSTITUTE(SUBSTITUTE(C13,"~","~~"),"*","~*"),"?","~?"))&lt;&gt;1),"",IF(ISNUMBER(INDEX(Field!$C$5:$C$124,MATCH(SUBSTITUTE(SUBSTITUTE(SUBSTITUTE(C13,"~","~~"),"*","~*"),"?","~?"),Field!$B$5:$B$124,0))),INDEX(Field!$C$5:$C$124,MATCH(SUBSTITUTE(SUBSTITUTE(SUBSTITUTE(C13,"~","~~"),"*","~*"),"?","~?"),Field!$B$5:$B$124,0)),""))</f>
        <v/>
      </c>
      <c r="K13" s="207" t="str">
        <f>IF(OR(D13="",COUNTIF(Field!$B$5:$B$124,SUBSTITUTE(SUBSTITUTE(SUBSTITUTE(D13,"~","~~"),"*","~*"),"?","~?"))&lt;&gt;1),"",IF(ISNUMBER(INDEX(Field!$C$5:$C$124,MATCH(SUBSTITUTE(SUBSTITUTE(SUBSTITUTE(D13,"~","~~"),"*","~*"),"?","~?"),Field!$B$5:$B$124,0))),INDEX(Field!$C$5:$C$124,MATCH(SUBSTITUTE(SUBSTITUTE(SUBSTITUTE(D13,"~","~~"),"*","~*"),"?","~?"),Field!$B$5:$B$124,0)),""))</f>
        <v/>
      </c>
      <c r="L13" s="207" t="str">
        <f>IF(OR(E13="",COUNTIF(Field!$B$5:$B$124,SUBSTITUTE(SUBSTITUTE(SUBSTITUTE(E13,"~","~~"),"*","~*"),"?","~?"))&lt;&gt;1),"",IF(ISNUMBER(INDEX(Field!$C$5:$C$124,MATCH(SUBSTITUTE(SUBSTITUTE(SUBSTITUTE(E13,"~","~~"),"*","~*"),"?","~?"),Field!$B$5:$B$124,0))),INDEX(Field!$C$5:$C$124,MATCH(SUBSTITUTE(SUBSTITUTE(SUBSTITUTE(E13,"~","~~"),"*","~*"),"?","~?"),Field!$B$5:$B$124,0)),""))</f>
        <v/>
      </c>
      <c r="M13" s="207" t="str">
        <f>IF(OR(F13="",COUNTIF(Field!$B$5:$B$124,SUBSTITUTE(SUBSTITUTE(SUBSTITUTE(F13,"~","~~"),"*","~*"),"?","~?"))&lt;&gt;1),"",IF(ISNUMBER(INDEX(Field!$C$5:$C$124,MATCH(SUBSTITUTE(SUBSTITUTE(SUBSTITUTE(F13,"~","~~"),"*","~*"),"?","~?"),Field!$B$5:$B$124,0))),INDEX(Field!$C$5:$C$124,MATCH(SUBSTITUTE(SUBSTITUTE(SUBSTITUTE(F13,"~","~~"),"*","~*"),"?","~?"),Field!$B$5:$B$124,0)),""))</f>
        <v/>
      </c>
      <c r="N13" s="207" t="str">
        <f>IF(OR(G13="",COUNTIF(Field!$B$5:$B$124,SUBSTITUTE(SUBSTITUTE(SUBSTITUTE(G13,"~","~~"),"*","~*"),"?","~?"))&lt;&gt;1),"",IF(ISNUMBER(INDEX(Field!$C$5:$C$124,MATCH(SUBSTITUTE(SUBSTITUTE(SUBSTITUTE(G13,"~","~~"),"*","~*"),"?","~?"),Field!$B$5:$B$124,0))),INDEX(Field!$C$5:$C$124,MATCH(SUBSTITUTE(SUBSTITUTE(SUBSTITUTE(G13,"~","~~"),"*","~*"),"?","~?"),Field!$B$5:$B$124,0)),""))</f>
        <v/>
      </c>
      <c r="O13" s="207" t="n">
        <f>COUNT(J13:N13)</f>
        <v>0</v>
      </c>
      <c r="P13" s="207" t="str">
        <f>IF(Q13="Ready",SUM(J13:N13)-MAX(J13:N13),"")</f>
        <v/>
      </c>
      <c r="Q13" s="207" t="str">
        <f>IF(AND(B13="",COUNTA(C13:H13)=0,S13=""),"",IF(B13="","Missing entry name",IF(H13&lt;&gt;"Yes","Awaiting submission",IF(OR(AND(C13&lt;&gt;"",COUNTIF($C$7:$G$30,SUBSTITUTE(SUBSTITUTE(SUBSTITUTE(C13,"~","~~"),"*","~*"),"?","~?"))&gt;1),AND(D13&lt;&gt;"",COUNTIF($C$7:$G$30,SUBSTITUTE(SUBSTITUTE(SUBSTITUTE(D13,"~","~~"),"*","~*"),"?","~?"))&gt;1),AND(E13&lt;&gt;"",COUNTIF($C$7:$G$30,SUBSTITUTE(SUBSTITUTE(SUBSTITUTE(E13,"~","~~"),"*","~*"),"?","~?"))&gt;1),AND(F13&lt;&gt;"",COUNTIF($C$7:$G$30,SUBSTITUTE(SUBSTITUTE(SUBSTITUTE(F13,"~","~~"),"*","~*"),"?","~?"))&gt;1),AND(G13&lt;&gt;"",COUNTIF($C$7:$G$30,SUBSTITUTE(SUBSTITUTE(SUBSTITUTE(G13,"~","~~"),"*","~*"),"?","~?"))&gt;1)),"Golfer already drafted",IF(COUNTBLANK(C13:G13)&gt;0,"Incomplete picks",IF(I13&lt;5,"Check field",IF(O13&lt;5,"Incomplete scores","Ready")))))))</f>
        <v/>
      </c>
      <c r="R13" s="207" t="str">
        <f>IF(Q13="Ready",1+COUNTIFS($Q$7:$Q$30,"Ready",$P$7:$P$30,"&lt;"&amp;P13),"")</f>
        <v/>
      </c>
      <c r="S13" s="226"/>
      <c r="T13" s="165" t="n">
        <f>IF(Q13="",1000,IF(Q13="Ready",R13,100))+ROW()/1000</f>
        <v>1000.013</v>
      </c>
    </row>
    <row r="14" ht="24" customHeight="1">
      <c r="A14" s="165" t="str">
        <v>Entry 08</v>
      </c>
      <c r="B14" s="226"/>
      <c r="C14" s="226"/>
      <c r="D14" s="226"/>
      <c r="E14" s="226"/>
      <c r="F14" s="226"/>
      <c r="G14" s="226"/>
      <c r="H14" s="226"/>
      <c r="I14" s="165" t="n">
        <f>IF(AND(C14&lt;&gt;"",COUNTIF(Field!$B$5:$B$124,SUBSTITUTE(SUBSTITUTE(SUBSTITUTE(C14,"~","~~"),"*","~*"),"?","~?"))=1),1,0)+IF(AND(D14&lt;&gt;"",COUNTIF(Field!$B$5:$B$124,SUBSTITUTE(SUBSTITUTE(SUBSTITUTE(D14,"~","~~"),"*","~*"),"?","~?"))=1),1,0)+IF(AND(E14&lt;&gt;"",COUNTIF(Field!$B$5:$B$124,SUBSTITUTE(SUBSTITUTE(SUBSTITUTE(E14,"~","~~"),"*","~*"),"?","~?"))=1),1,0)+IF(AND(F14&lt;&gt;"",COUNTIF(Field!$B$5:$B$124,SUBSTITUTE(SUBSTITUTE(SUBSTITUTE(F14,"~","~~"),"*","~*"),"?","~?"))=1),1,0)+IF(AND(G14&lt;&gt;"",COUNTIF(Field!$B$5:$B$124,SUBSTITUTE(SUBSTITUTE(SUBSTITUTE(G14,"~","~~"),"*","~*"),"?","~?"))=1),1,0)</f>
        <v>0</v>
      </c>
      <c r="J14" s="207" t="str">
        <f>IF(OR(C14="",COUNTIF(Field!$B$5:$B$124,SUBSTITUTE(SUBSTITUTE(SUBSTITUTE(C14,"~","~~"),"*","~*"),"?","~?"))&lt;&gt;1),"",IF(ISNUMBER(INDEX(Field!$C$5:$C$124,MATCH(SUBSTITUTE(SUBSTITUTE(SUBSTITUTE(C14,"~","~~"),"*","~*"),"?","~?"),Field!$B$5:$B$124,0))),INDEX(Field!$C$5:$C$124,MATCH(SUBSTITUTE(SUBSTITUTE(SUBSTITUTE(C14,"~","~~"),"*","~*"),"?","~?"),Field!$B$5:$B$124,0)),""))</f>
        <v/>
      </c>
      <c r="K14" s="207" t="str">
        <f>IF(OR(D14="",COUNTIF(Field!$B$5:$B$124,SUBSTITUTE(SUBSTITUTE(SUBSTITUTE(D14,"~","~~"),"*","~*"),"?","~?"))&lt;&gt;1),"",IF(ISNUMBER(INDEX(Field!$C$5:$C$124,MATCH(SUBSTITUTE(SUBSTITUTE(SUBSTITUTE(D14,"~","~~"),"*","~*"),"?","~?"),Field!$B$5:$B$124,0))),INDEX(Field!$C$5:$C$124,MATCH(SUBSTITUTE(SUBSTITUTE(SUBSTITUTE(D14,"~","~~"),"*","~*"),"?","~?"),Field!$B$5:$B$124,0)),""))</f>
        <v/>
      </c>
      <c r="L14" s="207" t="str">
        <f>IF(OR(E14="",COUNTIF(Field!$B$5:$B$124,SUBSTITUTE(SUBSTITUTE(SUBSTITUTE(E14,"~","~~"),"*","~*"),"?","~?"))&lt;&gt;1),"",IF(ISNUMBER(INDEX(Field!$C$5:$C$124,MATCH(SUBSTITUTE(SUBSTITUTE(SUBSTITUTE(E14,"~","~~"),"*","~*"),"?","~?"),Field!$B$5:$B$124,0))),INDEX(Field!$C$5:$C$124,MATCH(SUBSTITUTE(SUBSTITUTE(SUBSTITUTE(E14,"~","~~"),"*","~*"),"?","~?"),Field!$B$5:$B$124,0)),""))</f>
        <v/>
      </c>
      <c r="M14" s="207" t="str">
        <f>IF(OR(F14="",COUNTIF(Field!$B$5:$B$124,SUBSTITUTE(SUBSTITUTE(SUBSTITUTE(F14,"~","~~"),"*","~*"),"?","~?"))&lt;&gt;1),"",IF(ISNUMBER(INDEX(Field!$C$5:$C$124,MATCH(SUBSTITUTE(SUBSTITUTE(SUBSTITUTE(F14,"~","~~"),"*","~*"),"?","~?"),Field!$B$5:$B$124,0))),INDEX(Field!$C$5:$C$124,MATCH(SUBSTITUTE(SUBSTITUTE(SUBSTITUTE(F14,"~","~~"),"*","~*"),"?","~?"),Field!$B$5:$B$124,0)),""))</f>
        <v/>
      </c>
      <c r="N14" s="207" t="str">
        <f>IF(OR(G14="",COUNTIF(Field!$B$5:$B$124,SUBSTITUTE(SUBSTITUTE(SUBSTITUTE(G14,"~","~~"),"*","~*"),"?","~?"))&lt;&gt;1),"",IF(ISNUMBER(INDEX(Field!$C$5:$C$124,MATCH(SUBSTITUTE(SUBSTITUTE(SUBSTITUTE(G14,"~","~~"),"*","~*"),"?","~?"),Field!$B$5:$B$124,0))),INDEX(Field!$C$5:$C$124,MATCH(SUBSTITUTE(SUBSTITUTE(SUBSTITUTE(G14,"~","~~"),"*","~*"),"?","~?"),Field!$B$5:$B$124,0)),""))</f>
        <v/>
      </c>
      <c r="O14" s="207" t="n">
        <f>COUNT(J14:N14)</f>
        <v>0</v>
      </c>
      <c r="P14" s="207" t="str">
        <f>IF(Q14="Ready",SUM(J14:N14)-MAX(J14:N14),"")</f>
        <v/>
      </c>
      <c r="Q14" s="207" t="str">
        <f>IF(AND(B14="",COUNTA(C14:H14)=0,S14=""),"",IF(B14="","Missing entry name",IF(H14&lt;&gt;"Yes","Awaiting submission",IF(OR(AND(C14&lt;&gt;"",COUNTIF($C$7:$G$30,SUBSTITUTE(SUBSTITUTE(SUBSTITUTE(C14,"~","~~"),"*","~*"),"?","~?"))&gt;1),AND(D14&lt;&gt;"",COUNTIF($C$7:$G$30,SUBSTITUTE(SUBSTITUTE(SUBSTITUTE(D14,"~","~~"),"*","~*"),"?","~?"))&gt;1),AND(E14&lt;&gt;"",COUNTIF($C$7:$G$30,SUBSTITUTE(SUBSTITUTE(SUBSTITUTE(E14,"~","~~"),"*","~*"),"?","~?"))&gt;1),AND(F14&lt;&gt;"",COUNTIF($C$7:$G$30,SUBSTITUTE(SUBSTITUTE(SUBSTITUTE(F14,"~","~~"),"*","~*"),"?","~?"))&gt;1),AND(G14&lt;&gt;"",COUNTIF($C$7:$G$30,SUBSTITUTE(SUBSTITUTE(SUBSTITUTE(G14,"~","~~"),"*","~*"),"?","~?"))&gt;1)),"Golfer already drafted",IF(COUNTBLANK(C14:G14)&gt;0,"Incomplete picks",IF(I14&lt;5,"Check field",IF(O14&lt;5,"Incomplete scores","Ready")))))))</f>
        <v/>
      </c>
      <c r="R14" s="207" t="str">
        <f>IF(Q14="Ready",1+COUNTIFS($Q$7:$Q$30,"Ready",$P$7:$P$30,"&lt;"&amp;P14),"")</f>
        <v/>
      </c>
      <c r="S14" s="226"/>
      <c r="T14" s="165" t="n">
        <f>IF(Q14="",1000,IF(Q14="Ready",R14,100))+ROW()/1000</f>
        <v>1000.014</v>
      </c>
    </row>
    <row r="15" ht="24" customHeight="1">
      <c r="A15" s="165" t="str">
        <v>Entry 09</v>
      </c>
      <c r="B15" s="226"/>
      <c r="C15" s="226"/>
      <c r="D15" s="226"/>
      <c r="E15" s="226"/>
      <c r="F15" s="226"/>
      <c r="G15" s="226"/>
      <c r="H15" s="226"/>
      <c r="I15" s="165" t="n">
        <f>IF(AND(C15&lt;&gt;"",COUNTIF(Field!$B$5:$B$124,SUBSTITUTE(SUBSTITUTE(SUBSTITUTE(C15,"~","~~"),"*","~*"),"?","~?"))=1),1,0)+IF(AND(D15&lt;&gt;"",COUNTIF(Field!$B$5:$B$124,SUBSTITUTE(SUBSTITUTE(SUBSTITUTE(D15,"~","~~"),"*","~*"),"?","~?"))=1),1,0)+IF(AND(E15&lt;&gt;"",COUNTIF(Field!$B$5:$B$124,SUBSTITUTE(SUBSTITUTE(SUBSTITUTE(E15,"~","~~"),"*","~*"),"?","~?"))=1),1,0)+IF(AND(F15&lt;&gt;"",COUNTIF(Field!$B$5:$B$124,SUBSTITUTE(SUBSTITUTE(SUBSTITUTE(F15,"~","~~"),"*","~*"),"?","~?"))=1),1,0)+IF(AND(G15&lt;&gt;"",COUNTIF(Field!$B$5:$B$124,SUBSTITUTE(SUBSTITUTE(SUBSTITUTE(G15,"~","~~"),"*","~*"),"?","~?"))=1),1,0)</f>
        <v>0</v>
      </c>
      <c r="J15" s="207" t="str">
        <f>IF(OR(C15="",COUNTIF(Field!$B$5:$B$124,SUBSTITUTE(SUBSTITUTE(SUBSTITUTE(C15,"~","~~"),"*","~*"),"?","~?"))&lt;&gt;1),"",IF(ISNUMBER(INDEX(Field!$C$5:$C$124,MATCH(SUBSTITUTE(SUBSTITUTE(SUBSTITUTE(C15,"~","~~"),"*","~*"),"?","~?"),Field!$B$5:$B$124,0))),INDEX(Field!$C$5:$C$124,MATCH(SUBSTITUTE(SUBSTITUTE(SUBSTITUTE(C15,"~","~~"),"*","~*"),"?","~?"),Field!$B$5:$B$124,0)),""))</f>
        <v/>
      </c>
      <c r="K15" s="207" t="str">
        <f>IF(OR(D15="",COUNTIF(Field!$B$5:$B$124,SUBSTITUTE(SUBSTITUTE(SUBSTITUTE(D15,"~","~~"),"*","~*"),"?","~?"))&lt;&gt;1),"",IF(ISNUMBER(INDEX(Field!$C$5:$C$124,MATCH(SUBSTITUTE(SUBSTITUTE(SUBSTITUTE(D15,"~","~~"),"*","~*"),"?","~?"),Field!$B$5:$B$124,0))),INDEX(Field!$C$5:$C$124,MATCH(SUBSTITUTE(SUBSTITUTE(SUBSTITUTE(D15,"~","~~"),"*","~*"),"?","~?"),Field!$B$5:$B$124,0)),""))</f>
        <v/>
      </c>
      <c r="L15" s="207" t="str">
        <f>IF(OR(E15="",COUNTIF(Field!$B$5:$B$124,SUBSTITUTE(SUBSTITUTE(SUBSTITUTE(E15,"~","~~"),"*","~*"),"?","~?"))&lt;&gt;1),"",IF(ISNUMBER(INDEX(Field!$C$5:$C$124,MATCH(SUBSTITUTE(SUBSTITUTE(SUBSTITUTE(E15,"~","~~"),"*","~*"),"?","~?"),Field!$B$5:$B$124,0))),INDEX(Field!$C$5:$C$124,MATCH(SUBSTITUTE(SUBSTITUTE(SUBSTITUTE(E15,"~","~~"),"*","~*"),"?","~?"),Field!$B$5:$B$124,0)),""))</f>
        <v/>
      </c>
      <c r="M15" s="207" t="str">
        <f>IF(OR(F15="",COUNTIF(Field!$B$5:$B$124,SUBSTITUTE(SUBSTITUTE(SUBSTITUTE(F15,"~","~~"),"*","~*"),"?","~?"))&lt;&gt;1),"",IF(ISNUMBER(INDEX(Field!$C$5:$C$124,MATCH(SUBSTITUTE(SUBSTITUTE(SUBSTITUTE(F15,"~","~~"),"*","~*"),"?","~?"),Field!$B$5:$B$124,0))),INDEX(Field!$C$5:$C$124,MATCH(SUBSTITUTE(SUBSTITUTE(SUBSTITUTE(F15,"~","~~"),"*","~*"),"?","~?"),Field!$B$5:$B$124,0)),""))</f>
        <v/>
      </c>
      <c r="N15" s="207" t="str">
        <f>IF(OR(G15="",COUNTIF(Field!$B$5:$B$124,SUBSTITUTE(SUBSTITUTE(SUBSTITUTE(G15,"~","~~"),"*","~*"),"?","~?"))&lt;&gt;1),"",IF(ISNUMBER(INDEX(Field!$C$5:$C$124,MATCH(SUBSTITUTE(SUBSTITUTE(SUBSTITUTE(G15,"~","~~"),"*","~*"),"?","~?"),Field!$B$5:$B$124,0))),INDEX(Field!$C$5:$C$124,MATCH(SUBSTITUTE(SUBSTITUTE(SUBSTITUTE(G15,"~","~~"),"*","~*"),"?","~?"),Field!$B$5:$B$124,0)),""))</f>
        <v/>
      </c>
      <c r="O15" s="207" t="n">
        <f>COUNT(J15:N15)</f>
        <v>0</v>
      </c>
      <c r="P15" s="207" t="str">
        <f>IF(Q15="Ready",SUM(J15:N15)-MAX(J15:N15),"")</f>
        <v/>
      </c>
      <c r="Q15" s="207" t="str">
        <f>IF(AND(B15="",COUNTA(C15:H15)=0,S15=""),"",IF(B15="","Missing entry name",IF(H15&lt;&gt;"Yes","Awaiting submission",IF(OR(AND(C15&lt;&gt;"",COUNTIF($C$7:$G$30,SUBSTITUTE(SUBSTITUTE(SUBSTITUTE(C15,"~","~~"),"*","~*"),"?","~?"))&gt;1),AND(D15&lt;&gt;"",COUNTIF($C$7:$G$30,SUBSTITUTE(SUBSTITUTE(SUBSTITUTE(D15,"~","~~"),"*","~*"),"?","~?"))&gt;1),AND(E15&lt;&gt;"",COUNTIF($C$7:$G$30,SUBSTITUTE(SUBSTITUTE(SUBSTITUTE(E15,"~","~~"),"*","~*"),"?","~?"))&gt;1),AND(F15&lt;&gt;"",COUNTIF($C$7:$G$30,SUBSTITUTE(SUBSTITUTE(SUBSTITUTE(F15,"~","~~"),"*","~*"),"?","~?"))&gt;1),AND(G15&lt;&gt;"",COUNTIF($C$7:$G$30,SUBSTITUTE(SUBSTITUTE(SUBSTITUTE(G15,"~","~~"),"*","~*"),"?","~?"))&gt;1)),"Golfer already drafted",IF(COUNTBLANK(C15:G15)&gt;0,"Incomplete picks",IF(I15&lt;5,"Check field",IF(O15&lt;5,"Incomplete scores","Ready")))))))</f>
        <v/>
      </c>
      <c r="R15" s="207" t="str">
        <f>IF(Q15="Ready",1+COUNTIFS($Q$7:$Q$30,"Ready",$P$7:$P$30,"&lt;"&amp;P15),"")</f>
        <v/>
      </c>
      <c r="S15" s="226"/>
      <c r="T15" s="165" t="n">
        <f>IF(Q15="",1000,IF(Q15="Ready",R15,100))+ROW()/1000</f>
        <v>1000.015</v>
      </c>
    </row>
    <row r="16" ht="24" customHeight="1">
      <c r="A16" s="165" t="str">
        <v>Entry 10</v>
      </c>
      <c r="B16" s="226"/>
      <c r="C16" s="226"/>
      <c r="D16" s="226"/>
      <c r="E16" s="226"/>
      <c r="F16" s="226"/>
      <c r="G16" s="226"/>
      <c r="H16" s="226"/>
      <c r="I16" s="165" t="n">
        <f>IF(AND(C16&lt;&gt;"",COUNTIF(Field!$B$5:$B$124,SUBSTITUTE(SUBSTITUTE(SUBSTITUTE(C16,"~","~~"),"*","~*"),"?","~?"))=1),1,0)+IF(AND(D16&lt;&gt;"",COUNTIF(Field!$B$5:$B$124,SUBSTITUTE(SUBSTITUTE(SUBSTITUTE(D16,"~","~~"),"*","~*"),"?","~?"))=1),1,0)+IF(AND(E16&lt;&gt;"",COUNTIF(Field!$B$5:$B$124,SUBSTITUTE(SUBSTITUTE(SUBSTITUTE(E16,"~","~~"),"*","~*"),"?","~?"))=1),1,0)+IF(AND(F16&lt;&gt;"",COUNTIF(Field!$B$5:$B$124,SUBSTITUTE(SUBSTITUTE(SUBSTITUTE(F16,"~","~~"),"*","~*"),"?","~?"))=1),1,0)+IF(AND(G16&lt;&gt;"",COUNTIF(Field!$B$5:$B$124,SUBSTITUTE(SUBSTITUTE(SUBSTITUTE(G16,"~","~~"),"*","~*"),"?","~?"))=1),1,0)</f>
        <v>0</v>
      </c>
      <c r="J16" s="207" t="str">
        <f>IF(OR(C16="",COUNTIF(Field!$B$5:$B$124,SUBSTITUTE(SUBSTITUTE(SUBSTITUTE(C16,"~","~~"),"*","~*"),"?","~?"))&lt;&gt;1),"",IF(ISNUMBER(INDEX(Field!$C$5:$C$124,MATCH(SUBSTITUTE(SUBSTITUTE(SUBSTITUTE(C16,"~","~~"),"*","~*"),"?","~?"),Field!$B$5:$B$124,0))),INDEX(Field!$C$5:$C$124,MATCH(SUBSTITUTE(SUBSTITUTE(SUBSTITUTE(C16,"~","~~"),"*","~*"),"?","~?"),Field!$B$5:$B$124,0)),""))</f>
        <v/>
      </c>
      <c r="K16" s="207" t="str">
        <f>IF(OR(D16="",COUNTIF(Field!$B$5:$B$124,SUBSTITUTE(SUBSTITUTE(SUBSTITUTE(D16,"~","~~"),"*","~*"),"?","~?"))&lt;&gt;1),"",IF(ISNUMBER(INDEX(Field!$C$5:$C$124,MATCH(SUBSTITUTE(SUBSTITUTE(SUBSTITUTE(D16,"~","~~"),"*","~*"),"?","~?"),Field!$B$5:$B$124,0))),INDEX(Field!$C$5:$C$124,MATCH(SUBSTITUTE(SUBSTITUTE(SUBSTITUTE(D16,"~","~~"),"*","~*"),"?","~?"),Field!$B$5:$B$124,0)),""))</f>
        <v/>
      </c>
      <c r="L16" s="207" t="str">
        <f>IF(OR(E16="",COUNTIF(Field!$B$5:$B$124,SUBSTITUTE(SUBSTITUTE(SUBSTITUTE(E16,"~","~~"),"*","~*"),"?","~?"))&lt;&gt;1),"",IF(ISNUMBER(INDEX(Field!$C$5:$C$124,MATCH(SUBSTITUTE(SUBSTITUTE(SUBSTITUTE(E16,"~","~~"),"*","~*"),"?","~?"),Field!$B$5:$B$124,0))),INDEX(Field!$C$5:$C$124,MATCH(SUBSTITUTE(SUBSTITUTE(SUBSTITUTE(E16,"~","~~"),"*","~*"),"?","~?"),Field!$B$5:$B$124,0)),""))</f>
        <v/>
      </c>
      <c r="M16" s="207" t="str">
        <f>IF(OR(F16="",COUNTIF(Field!$B$5:$B$124,SUBSTITUTE(SUBSTITUTE(SUBSTITUTE(F16,"~","~~"),"*","~*"),"?","~?"))&lt;&gt;1),"",IF(ISNUMBER(INDEX(Field!$C$5:$C$124,MATCH(SUBSTITUTE(SUBSTITUTE(SUBSTITUTE(F16,"~","~~"),"*","~*"),"?","~?"),Field!$B$5:$B$124,0))),INDEX(Field!$C$5:$C$124,MATCH(SUBSTITUTE(SUBSTITUTE(SUBSTITUTE(F16,"~","~~"),"*","~*"),"?","~?"),Field!$B$5:$B$124,0)),""))</f>
        <v/>
      </c>
      <c r="N16" s="207" t="str">
        <f>IF(OR(G16="",COUNTIF(Field!$B$5:$B$124,SUBSTITUTE(SUBSTITUTE(SUBSTITUTE(G16,"~","~~"),"*","~*"),"?","~?"))&lt;&gt;1),"",IF(ISNUMBER(INDEX(Field!$C$5:$C$124,MATCH(SUBSTITUTE(SUBSTITUTE(SUBSTITUTE(G16,"~","~~"),"*","~*"),"?","~?"),Field!$B$5:$B$124,0))),INDEX(Field!$C$5:$C$124,MATCH(SUBSTITUTE(SUBSTITUTE(SUBSTITUTE(G16,"~","~~"),"*","~*"),"?","~?"),Field!$B$5:$B$124,0)),""))</f>
        <v/>
      </c>
      <c r="O16" s="207" t="n">
        <f>COUNT(J16:N16)</f>
        <v>0</v>
      </c>
      <c r="P16" s="207" t="str">
        <f>IF(Q16="Ready",SUM(J16:N16)-MAX(J16:N16),"")</f>
        <v/>
      </c>
      <c r="Q16" s="207" t="str">
        <f>IF(AND(B16="",COUNTA(C16:H16)=0,S16=""),"",IF(B16="","Missing entry name",IF(H16&lt;&gt;"Yes","Awaiting submission",IF(OR(AND(C16&lt;&gt;"",COUNTIF($C$7:$G$30,SUBSTITUTE(SUBSTITUTE(SUBSTITUTE(C16,"~","~~"),"*","~*"),"?","~?"))&gt;1),AND(D16&lt;&gt;"",COUNTIF($C$7:$G$30,SUBSTITUTE(SUBSTITUTE(SUBSTITUTE(D16,"~","~~"),"*","~*"),"?","~?"))&gt;1),AND(E16&lt;&gt;"",COUNTIF($C$7:$G$30,SUBSTITUTE(SUBSTITUTE(SUBSTITUTE(E16,"~","~~"),"*","~*"),"?","~?"))&gt;1),AND(F16&lt;&gt;"",COUNTIF($C$7:$G$30,SUBSTITUTE(SUBSTITUTE(SUBSTITUTE(F16,"~","~~"),"*","~*"),"?","~?"))&gt;1),AND(G16&lt;&gt;"",COUNTIF($C$7:$G$30,SUBSTITUTE(SUBSTITUTE(SUBSTITUTE(G16,"~","~~"),"*","~*"),"?","~?"))&gt;1)),"Golfer already drafted",IF(COUNTBLANK(C16:G16)&gt;0,"Incomplete picks",IF(I16&lt;5,"Check field",IF(O16&lt;5,"Incomplete scores","Ready")))))))</f>
        <v/>
      </c>
      <c r="R16" s="207" t="str">
        <f>IF(Q16="Ready",1+COUNTIFS($Q$7:$Q$30,"Ready",$P$7:$P$30,"&lt;"&amp;P16),"")</f>
        <v/>
      </c>
      <c r="S16" s="226"/>
      <c r="T16" s="165" t="n">
        <f>IF(Q16="",1000,IF(Q16="Ready",R16,100))+ROW()/1000</f>
        <v>1000.016</v>
      </c>
    </row>
    <row r="17" ht="24" customHeight="1">
      <c r="A17" s="165" t="str">
        <v>Entry 11</v>
      </c>
      <c r="B17" s="226"/>
      <c r="C17" s="226"/>
      <c r="D17" s="226"/>
      <c r="E17" s="226"/>
      <c r="F17" s="226"/>
      <c r="G17" s="226"/>
      <c r="H17" s="226"/>
      <c r="I17" s="165" t="n">
        <f>IF(AND(C17&lt;&gt;"",COUNTIF(Field!$B$5:$B$124,SUBSTITUTE(SUBSTITUTE(SUBSTITUTE(C17,"~","~~"),"*","~*"),"?","~?"))=1),1,0)+IF(AND(D17&lt;&gt;"",COUNTIF(Field!$B$5:$B$124,SUBSTITUTE(SUBSTITUTE(SUBSTITUTE(D17,"~","~~"),"*","~*"),"?","~?"))=1),1,0)+IF(AND(E17&lt;&gt;"",COUNTIF(Field!$B$5:$B$124,SUBSTITUTE(SUBSTITUTE(SUBSTITUTE(E17,"~","~~"),"*","~*"),"?","~?"))=1),1,0)+IF(AND(F17&lt;&gt;"",COUNTIF(Field!$B$5:$B$124,SUBSTITUTE(SUBSTITUTE(SUBSTITUTE(F17,"~","~~"),"*","~*"),"?","~?"))=1),1,0)+IF(AND(G17&lt;&gt;"",COUNTIF(Field!$B$5:$B$124,SUBSTITUTE(SUBSTITUTE(SUBSTITUTE(G17,"~","~~"),"*","~*"),"?","~?"))=1),1,0)</f>
        <v>0</v>
      </c>
      <c r="J17" s="207" t="str">
        <f>IF(OR(C17="",COUNTIF(Field!$B$5:$B$124,SUBSTITUTE(SUBSTITUTE(SUBSTITUTE(C17,"~","~~"),"*","~*"),"?","~?"))&lt;&gt;1),"",IF(ISNUMBER(INDEX(Field!$C$5:$C$124,MATCH(SUBSTITUTE(SUBSTITUTE(SUBSTITUTE(C17,"~","~~"),"*","~*"),"?","~?"),Field!$B$5:$B$124,0))),INDEX(Field!$C$5:$C$124,MATCH(SUBSTITUTE(SUBSTITUTE(SUBSTITUTE(C17,"~","~~"),"*","~*"),"?","~?"),Field!$B$5:$B$124,0)),""))</f>
        <v/>
      </c>
      <c r="K17" s="207" t="str">
        <f>IF(OR(D17="",COUNTIF(Field!$B$5:$B$124,SUBSTITUTE(SUBSTITUTE(SUBSTITUTE(D17,"~","~~"),"*","~*"),"?","~?"))&lt;&gt;1),"",IF(ISNUMBER(INDEX(Field!$C$5:$C$124,MATCH(SUBSTITUTE(SUBSTITUTE(SUBSTITUTE(D17,"~","~~"),"*","~*"),"?","~?"),Field!$B$5:$B$124,0))),INDEX(Field!$C$5:$C$124,MATCH(SUBSTITUTE(SUBSTITUTE(SUBSTITUTE(D17,"~","~~"),"*","~*"),"?","~?"),Field!$B$5:$B$124,0)),""))</f>
        <v/>
      </c>
      <c r="L17" s="207" t="str">
        <f>IF(OR(E17="",COUNTIF(Field!$B$5:$B$124,SUBSTITUTE(SUBSTITUTE(SUBSTITUTE(E17,"~","~~"),"*","~*"),"?","~?"))&lt;&gt;1),"",IF(ISNUMBER(INDEX(Field!$C$5:$C$124,MATCH(SUBSTITUTE(SUBSTITUTE(SUBSTITUTE(E17,"~","~~"),"*","~*"),"?","~?"),Field!$B$5:$B$124,0))),INDEX(Field!$C$5:$C$124,MATCH(SUBSTITUTE(SUBSTITUTE(SUBSTITUTE(E17,"~","~~"),"*","~*"),"?","~?"),Field!$B$5:$B$124,0)),""))</f>
        <v/>
      </c>
      <c r="M17" s="207" t="str">
        <f>IF(OR(F17="",COUNTIF(Field!$B$5:$B$124,SUBSTITUTE(SUBSTITUTE(SUBSTITUTE(F17,"~","~~"),"*","~*"),"?","~?"))&lt;&gt;1),"",IF(ISNUMBER(INDEX(Field!$C$5:$C$124,MATCH(SUBSTITUTE(SUBSTITUTE(SUBSTITUTE(F17,"~","~~"),"*","~*"),"?","~?"),Field!$B$5:$B$124,0))),INDEX(Field!$C$5:$C$124,MATCH(SUBSTITUTE(SUBSTITUTE(SUBSTITUTE(F17,"~","~~"),"*","~*"),"?","~?"),Field!$B$5:$B$124,0)),""))</f>
        <v/>
      </c>
      <c r="N17" s="207" t="str">
        <f>IF(OR(G17="",COUNTIF(Field!$B$5:$B$124,SUBSTITUTE(SUBSTITUTE(SUBSTITUTE(G17,"~","~~"),"*","~*"),"?","~?"))&lt;&gt;1),"",IF(ISNUMBER(INDEX(Field!$C$5:$C$124,MATCH(SUBSTITUTE(SUBSTITUTE(SUBSTITUTE(G17,"~","~~"),"*","~*"),"?","~?"),Field!$B$5:$B$124,0))),INDEX(Field!$C$5:$C$124,MATCH(SUBSTITUTE(SUBSTITUTE(SUBSTITUTE(G17,"~","~~"),"*","~*"),"?","~?"),Field!$B$5:$B$124,0)),""))</f>
        <v/>
      </c>
      <c r="O17" s="207" t="n">
        <f>COUNT(J17:N17)</f>
        <v>0</v>
      </c>
      <c r="P17" s="207" t="str">
        <f>IF(Q17="Ready",SUM(J17:N17)-MAX(J17:N17),"")</f>
        <v/>
      </c>
      <c r="Q17" s="207" t="str">
        <f>IF(AND(B17="",COUNTA(C17:H17)=0,S17=""),"",IF(B17="","Missing entry name",IF(H17&lt;&gt;"Yes","Awaiting submission",IF(OR(AND(C17&lt;&gt;"",COUNTIF($C$7:$G$30,SUBSTITUTE(SUBSTITUTE(SUBSTITUTE(C17,"~","~~"),"*","~*"),"?","~?"))&gt;1),AND(D17&lt;&gt;"",COUNTIF($C$7:$G$30,SUBSTITUTE(SUBSTITUTE(SUBSTITUTE(D17,"~","~~"),"*","~*"),"?","~?"))&gt;1),AND(E17&lt;&gt;"",COUNTIF($C$7:$G$30,SUBSTITUTE(SUBSTITUTE(SUBSTITUTE(E17,"~","~~"),"*","~*"),"?","~?"))&gt;1),AND(F17&lt;&gt;"",COUNTIF($C$7:$G$30,SUBSTITUTE(SUBSTITUTE(SUBSTITUTE(F17,"~","~~"),"*","~*"),"?","~?"))&gt;1),AND(G17&lt;&gt;"",COUNTIF($C$7:$G$30,SUBSTITUTE(SUBSTITUTE(SUBSTITUTE(G17,"~","~~"),"*","~*"),"?","~?"))&gt;1)),"Golfer already drafted",IF(COUNTBLANK(C17:G17)&gt;0,"Incomplete picks",IF(I17&lt;5,"Check field",IF(O17&lt;5,"Incomplete scores","Ready")))))))</f>
        <v/>
      </c>
      <c r="R17" s="207" t="str">
        <f>IF(Q17="Ready",1+COUNTIFS($Q$7:$Q$30,"Ready",$P$7:$P$30,"&lt;"&amp;P17),"")</f>
        <v/>
      </c>
      <c r="S17" s="226"/>
      <c r="T17" s="165" t="n">
        <f>IF(Q17="",1000,IF(Q17="Ready",R17,100))+ROW()/1000</f>
        <v>1000.017</v>
      </c>
    </row>
    <row r="18" ht="24" customHeight="1">
      <c r="A18" s="165" t="str">
        <v>Entry 12</v>
      </c>
      <c r="B18" s="226"/>
      <c r="C18" s="226"/>
      <c r="D18" s="226"/>
      <c r="E18" s="226"/>
      <c r="F18" s="226"/>
      <c r="G18" s="226"/>
      <c r="H18" s="226"/>
      <c r="I18" s="165" t="n">
        <f>IF(AND(C18&lt;&gt;"",COUNTIF(Field!$B$5:$B$124,SUBSTITUTE(SUBSTITUTE(SUBSTITUTE(C18,"~","~~"),"*","~*"),"?","~?"))=1),1,0)+IF(AND(D18&lt;&gt;"",COUNTIF(Field!$B$5:$B$124,SUBSTITUTE(SUBSTITUTE(SUBSTITUTE(D18,"~","~~"),"*","~*"),"?","~?"))=1),1,0)+IF(AND(E18&lt;&gt;"",COUNTIF(Field!$B$5:$B$124,SUBSTITUTE(SUBSTITUTE(SUBSTITUTE(E18,"~","~~"),"*","~*"),"?","~?"))=1),1,0)+IF(AND(F18&lt;&gt;"",COUNTIF(Field!$B$5:$B$124,SUBSTITUTE(SUBSTITUTE(SUBSTITUTE(F18,"~","~~"),"*","~*"),"?","~?"))=1),1,0)+IF(AND(G18&lt;&gt;"",COUNTIF(Field!$B$5:$B$124,SUBSTITUTE(SUBSTITUTE(SUBSTITUTE(G18,"~","~~"),"*","~*"),"?","~?"))=1),1,0)</f>
        <v>0</v>
      </c>
      <c r="J18" s="207" t="str">
        <f>IF(OR(C18="",COUNTIF(Field!$B$5:$B$124,SUBSTITUTE(SUBSTITUTE(SUBSTITUTE(C18,"~","~~"),"*","~*"),"?","~?"))&lt;&gt;1),"",IF(ISNUMBER(INDEX(Field!$C$5:$C$124,MATCH(SUBSTITUTE(SUBSTITUTE(SUBSTITUTE(C18,"~","~~"),"*","~*"),"?","~?"),Field!$B$5:$B$124,0))),INDEX(Field!$C$5:$C$124,MATCH(SUBSTITUTE(SUBSTITUTE(SUBSTITUTE(C18,"~","~~"),"*","~*"),"?","~?"),Field!$B$5:$B$124,0)),""))</f>
        <v/>
      </c>
      <c r="K18" s="207" t="str">
        <f>IF(OR(D18="",COUNTIF(Field!$B$5:$B$124,SUBSTITUTE(SUBSTITUTE(SUBSTITUTE(D18,"~","~~"),"*","~*"),"?","~?"))&lt;&gt;1),"",IF(ISNUMBER(INDEX(Field!$C$5:$C$124,MATCH(SUBSTITUTE(SUBSTITUTE(SUBSTITUTE(D18,"~","~~"),"*","~*"),"?","~?"),Field!$B$5:$B$124,0))),INDEX(Field!$C$5:$C$124,MATCH(SUBSTITUTE(SUBSTITUTE(SUBSTITUTE(D18,"~","~~"),"*","~*"),"?","~?"),Field!$B$5:$B$124,0)),""))</f>
        <v/>
      </c>
      <c r="L18" s="207" t="str">
        <f>IF(OR(E18="",COUNTIF(Field!$B$5:$B$124,SUBSTITUTE(SUBSTITUTE(SUBSTITUTE(E18,"~","~~"),"*","~*"),"?","~?"))&lt;&gt;1),"",IF(ISNUMBER(INDEX(Field!$C$5:$C$124,MATCH(SUBSTITUTE(SUBSTITUTE(SUBSTITUTE(E18,"~","~~"),"*","~*"),"?","~?"),Field!$B$5:$B$124,0))),INDEX(Field!$C$5:$C$124,MATCH(SUBSTITUTE(SUBSTITUTE(SUBSTITUTE(E18,"~","~~"),"*","~*"),"?","~?"),Field!$B$5:$B$124,0)),""))</f>
        <v/>
      </c>
      <c r="M18" s="207" t="str">
        <f>IF(OR(F18="",COUNTIF(Field!$B$5:$B$124,SUBSTITUTE(SUBSTITUTE(SUBSTITUTE(F18,"~","~~"),"*","~*"),"?","~?"))&lt;&gt;1),"",IF(ISNUMBER(INDEX(Field!$C$5:$C$124,MATCH(SUBSTITUTE(SUBSTITUTE(SUBSTITUTE(F18,"~","~~"),"*","~*"),"?","~?"),Field!$B$5:$B$124,0))),INDEX(Field!$C$5:$C$124,MATCH(SUBSTITUTE(SUBSTITUTE(SUBSTITUTE(F18,"~","~~"),"*","~*"),"?","~?"),Field!$B$5:$B$124,0)),""))</f>
        <v/>
      </c>
      <c r="N18" s="207" t="str">
        <f>IF(OR(G18="",COUNTIF(Field!$B$5:$B$124,SUBSTITUTE(SUBSTITUTE(SUBSTITUTE(G18,"~","~~"),"*","~*"),"?","~?"))&lt;&gt;1),"",IF(ISNUMBER(INDEX(Field!$C$5:$C$124,MATCH(SUBSTITUTE(SUBSTITUTE(SUBSTITUTE(G18,"~","~~"),"*","~*"),"?","~?"),Field!$B$5:$B$124,0))),INDEX(Field!$C$5:$C$124,MATCH(SUBSTITUTE(SUBSTITUTE(SUBSTITUTE(G18,"~","~~"),"*","~*"),"?","~?"),Field!$B$5:$B$124,0)),""))</f>
        <v/>
      </c>
      <c r="O18" s="207" t="n">
        <f>COUNT(J18:N18)</f>
        <v>0</v>
      </c>
      <c r="P18" s="207" t="str">
        <f>IF(Q18="Ready",SUM(J18:N18)-MAX(J18:N18),"")</f>
        <v/>
      </c>
      <c r="Q18" s="207" t="str">
        <f>IF(AND(B18="",COUNTA(C18:H18)=0,S18=""),"",IF(B18="","Missing entry name",IF(H18&lt;&gt;"Yes","Awaiting submission",IF(OR(AND(C18&lt;&gt;"",COUNTIF($C$7:$G$30,SUBSTITUTE(SUBSTITUTE(SUBSTITUTE(C18,"~","~~"),"*","~*"),"?","~?"))&gt;1),AND(D18&lt;&gt;"",COUNTIF($C$7:$G$30,SUBSTITUTE(SUBSTITUTE(SUBSTITUTE(D18,"~","~~"),"*","~*"),"?","~?"))&gt;1),AND(E18&lt;&gt;"",COUNTIF($C$7:$G$30,SUBSTITUTE(SUBSTITUTE(SUBSTITUTE(E18,"~","~~"),"*","~*"),"?","~?"))&gt;1),AND(F18&lt;&gt;"",COUNTIF($C$7:$G$30,SUBSTITUTE(SUBSTITUTE(SUBSTITUTE(F18,"~","~~"),"*","~*"),"?","~?"))&gt;1),AND(G18&lt;&gt;"",COUNTIF($C$7:$G$30,SUBSTITUTE(SUBSTITUTE(SUBSTITUTE(G18,"~","~~"),"*","~*"),"?","~?"))&gt;1)),"Golfer already drafted",IF(COUNTBLANK(C18:G18)&gt;0,"Incomplete picks",IF(I18&lt;5,"Check field",IF(O18&lt;5,"Incomplete scores","Ready")))))))</f>
        <v/>
      </c>
      <c r="R18" s="207" t="str">
        <f>IF(Q18="Ready",1+COUNTIFS($Q$7:$Q$30,"Ready",$P$7:$P$30,"&lt;"&amp;P18),"")</f>
        <v/>
      </c>
      <c r="S18" s="226"/>
      <c r="T18" s="165" t="n">
        <f>IF(Q18="",1000,IF(Q18="Ready",R18,100))+ROW()/1000</f>
        <v>1000.018</v>
      </c>
    </row>
    <row r="19" ht="24" customHeight="1">
      <c r="A19" s="165" t="str">
        <v>Entry 13</v>
      </c>
      <c r="B19" s="226"/>
      <c r="C19" s="226"/>
      <c r="D19" s="226"/>
      <c r="E19" s="226"/>
      <c r="F19" s="226"/>
      <c r="G19" s="226"/>
      <c r="H19" s="226"/>
      <c r="I19" s="165" t="n">
        <f>IF(AND(C19&lt;&gt;"",COUNTIF(Field!$B$5:$B$124,SUBSTITUTE(SUBSTITUTE(SUBSTITUTE(C19,"~","~~"),"*","~*"),"?","~?"))=1),1,0)+IF(AND(D19&lt;&gt;"",COUNTIF(Field!$B$5:$B$124,SUBSTITUTE(SUBSTITUTE(SUBSTITUTE(D19,"~","~~"),"*","~*"),"?","~?"))=1),1,0)+IF(AND(E19&lt;&gt;"",COUNTIF(Field!$B$5:$B$124,SUBSTITUTE(SUBSTITUTE(SUBSTITUTE(E19,"~","~~"),"*","~*"),"?","~?"))=1),1,0)+IF(AND(F19&lt;&gt;"",COUNTIF(Field!$B$5:$B$124,SUBSTITUTE(SUBSTITUTE(SUBSTITUTE(F19,"~","~~"),"*","~*"),"?","~?"))=1),1,0)+IF(AND(G19&lt;&gt;"",COUNTIF(Field!$B$5:$B$124,SUBSTITUTE(SUBSTITUTE(SUBSTITUTE(G19,"~","~~"),"*","~*"),"?","~?"))=1),1,0)</f>
        <v>0</v>
      </c>
      <c r="J19" s="207" t="str">
        <f>IF(OR(C19="",COUNTIF(Field!$B$5:$B$124,SUBSTITUTE(SUBSTITUTE(SUBSTITUTE(C19,"~","~~"),"*","~*"),"?","~?"))&lt;&gt;1),"",IF(ISNUMBER(INDEX(Field!$C$5:$C$124,MATCH(SUBSTITUTE(SUBSTITUTE(SUBSTITUTE(C19,"~","~~"),"*","~*"),"?","~?"),Field!$B$5:$B$124,0))),INDEX(Field!$C$5:$C$124,MATCH(SUBSTITUTE(SUBSTITUTE(SUBSTITUTE(C19,"~","~~"),"*","~*"),"?","~?"),Field!$B$5:$B$124,0)),""))</f>
        <v/>
      </c>
      <c r="K19" s="207" t="str">
        <f>IF(OR(D19="",COUNTIF(Field!$B$5:$B$124,SUBSTITUTE(SUBSTITUTE(SUBSTITUTE(D19,"~","~~"),"*","~*"),"?","~?"))&lt;&gt;1),"",IF(ISNUMBER(INDEX(Field!$C$5:$C$124,MATCH(SUBSTITUTE(SUBSTITUTE(SUBSTITUTE(D19,"~","~~"),"*","~*"),"?","~?"),Field!$B$5:$B$124,0))),INDEX(Field!$C$5:$C$124,MATCH(SUBSTITUTE(SUBSTITUTE(SUBSTITUTE(D19,"~","~~"),"*","~*"),"?","~?"),Field!$B$5:$B$124,0)),""))</f>
        <v/>
      </c>
      <c r="L19" s="207" t="str">
        <f>IF(OR(E19="",COUNTIF(Field!$B$5:$B$124,SUBSTITUTE(SUBSTITUTE(SUBSTITUTE(E19,"~","~~"),"*","~*"),"?","~?"))&lt;&gt;1),"",IF(ISNUMBER(INDEX(Field!$C$5:$C$124,MATCH(SUBSTITUTE(SUBSTITUTE(SUBSTITUTE(E19,"~","~~"),"*","~*"),"?","~?"),Field!$B$5:$B$124,0))),INDEX(Field!$C$5:$C$124,MATCH(SUBSTITUTE(SUBSTITUTE(SUBSTITUTE(E19,"~","~~"),"*","~*"),"?","~?"),Field!$B$5:$B$124,0)),""))</f>
        <v/>
      </c>
      <c r="M19" s="207" t="str">
        <f>IF(OR(F19="",COUNTIF(Field!$B$5:$B$124,SUBSTITUTE(SUBSTITUTE(SUBSTITUTE(F19,"~","~~"),"*","~*"),"?","~?"))&lt;&gt;1),"",IF(ISNUMBER(INDEX(Field!$C$5:$C$124,MATCH(SUBSTITUTE(SUBSTITUTE(SUBSTITUTE(F19,"~","~~"),"*","~*"),"?","~?"),Field!$B$5:$B$124,0))),INDEX(Field!$C$5:$C$124,MATCH(SUBSTITUTE(SUBSTITUTE(SUBSTITUTE(F19,"~","~~"),"*","~*"),"?","~?"),Field!$B$5:$B$124,0)),""))</f>
        <v/>
      </c>
      <c r="N19" s="207" t="str">
        <f>IF(OR(G19="",COUNTIF(Field!$B$5:$B$124,SUBSTITUTE(SUBSTITUTE(SUBSTITUTE(G19,"~","~~"),"*","~*"),"?","~?"))&lt;&gt;1),"",IF(ISNUMBER(INDEX(Field!$C$5:$C$124,MATCH(SUBSTITUTE(SUBSTITUTE(SUBSTITUTE(G19,"~","~~"),"*","~*"),"?","~?"),Field!$B$5:$B$124,0))),INDEX(Field!$C$5:$C$124,MATCH(SUBSTITUTE(SUBSTITUTE(SUBSTITUTE(G19,"~","~~"),"*","~*"),"?","~?"),Field!$B$5:$B$124,0)),""))</f>
        <v/>
      </c>
      <c r="O19" s="207" t="n">
        <f>COUNT(J19:N19)</f>
        <v>0</v>
      </c>
      <c r="P19" s="207" t="str">
        <f>IF(Q19="Ready",SUM(J19:N19)-MAX(J19:N19),"")</f>
        <v/>
      </c>
      <c r="Q19" s="207" t="str">
        <f>IF(AND(B19="",COUNTA(C19:H19)=0,S19=""),"",IF(B19="","Missing entry name",IF(H19&lt;&gt;"Yes","Awaiting submission",IF(OR(AND(C19&lt;&gt;"",COUNTIF($C$7:$G$30,SUBSTITUTE(SUBSTITUTE(SUBSTITUTE(C19,"~","~~"),"*","~*"),"?","~?"))&gt;1),AND(D19&lt;&gt;"",COUNTIF($C$7:$G$30,SUBSTITUTE(SUBSTITUTE(SUBSTITUTE(D19,"~","~~"),"*","~*"),"?","~?"))&gt;1),AND(E19&lt;&gt;"",COUNTIF($C$7:$G$30,SUBSTITUTE(SUBSTITUTE(SUBSTITUTE(E19,"~","~~"),"*","~*"),"?","~?"))&gt;1),AND(F19&lt;&gt;"",COUNTIF($C$7:$G$30,SUBSTITUTE(SUBSTITUTE(SUBSTITUTE(F19,"~","~~"),"*","~*"),"?","~?"))&gt;1),AND(G19&lt;&gt;"",COUNTIF($C$7:$G$30,SUBSTITUTE(SUBSTITUTE(SUBSTITUTE(G19,"~","~~"),"*","~*"),"?","~?"))&gt;1)),"Golfer already drafted",IF(COUNTBLANK(C19:G19)&gt;0,"Incomplete picks",IF(I19&lt;5,"Check field",IF(O19&lt;5,"Incomplete scores","Ready")))))))</f>
        <v/>
      </c>
      <c r="R19" s="207" t="str">
        <f>IF(Q19="Ready",1+COUNTIFS($Q$7:$Q$30,"Ready",$P$7:$P$30,"&lt;"&amp;P19),"")</f>
        <v/>
      </c>
      <c r="S19" s="226"/>
      <c r="T19" s="165" t="n">
        <f>IF(Q19="",1000,IF(Q19="Ready",R19,100))+ROW()/1000</f>
        <v>1000.019</v>
      </c>
    </row>
    <row r="20" ht="24" customHeight="1">
      <c r="A20" s="165" t="str">
        <v>Entry 14</v>
      </c>
      <c r="B20" s="226"/>
      <c r="C20" s="226"/>
      <c r="D20" s="226"/>
      <c r="E20" s="226"/>
      <c r="F20" s="226"/>
      <c r="G20" s="226"/>
      <c r="H20" s="226"/>
      <c r="I20" s="165" t="n">
        <f>IF(AND(C20&lt;&gt;"",COUNTIF(Field!$B$5:$B$124,SUBSTITUTE(SUBSTITUTE(SUBSTITUTE(C20,"~","~~"),"*","~*"),"?","~?"))=1),1,0)+IF(AND(D20&lt;&gt;"",COUNTIF(Field!$B$5:$B$124,SUBSTITUTE(SUBSTITUTE(SUBSTITUTE(D20,"~","~~"),"*","~*"),"?","~?"))=1),1,0)+IF(AND(E20&lt;&gt;"",COUNTIF(Field!$B$5:$B$124,SUBSTITUTE(SUBSTITUTE(SUBSTITUTE(E20,"~","~~"),"*","~*"),"?","~?"))=1),1,0)+IF(AND(F20&lt;&gt;"",COUNTIF(Field!$B$5:$B$124,SUBSTITUTE(SUBSTITUTE(SUBSTITUTE(F20,"~","~~"),"*","~*"),"?","~?"))=1),1,0)+IF(AND(G20&lt;&gt;"",COUNTIF(Field!$B$5:$B$124,SUBSTITUTE(SUBSTITUTE(SUBSTITUTE(G20,"~","~~"),"*","~*"),"?","~?"))=1),1,0)</f>
        <v>0</v>
      </c>
      <c r="J20" s="207" t="str">
        <f>IF(OR(C20="",COUNTIF(Field!$B$5:$B$124,SUBSTITUTE(SUBSTITUTE(SUBSTITUTE(C20,"~","~~"),"*","~*"),"?","~?"))&lt;&gt;1),"",IF(ISNUMBER(INDEX(Field!$C$5:$C$124,MATCH(SUBSTITUTE(SUBSTITUTE(SUBSTITUTE(C20,"~","~~"),"*","~*"),"?","~?"),Field!$B$5:$B$124,0))),INDEX(Field!$C$5:$C$124,MATCH(SUBSTITUTE(SUBSTITUTE(SUBSTITUTE(C20,"~","~~"),"*","~*"),"?","~?"),Field!$B$5:$B$124,0)),""))</f>
        <v/>
      </c>
      <c r="K20" s="207" t="str">
        <f>IF(OR(D20="",COUNTIF(Field!$B$5:$B$124,SUBSTITUTE(SUBSTITUTE(SUBSTITUTE(D20,"~","~~"),"*","~*"),"?","~?"))&lt;&gt;1),"",IF(ISNUMBER(INDEX(Field!$C$5:$C$124,MATCH(SUBSTITUTE(SUBSTITUTE(SUBSTITUTE(D20,"~","~~"),"*","~*"),"?","~?"),Field!$B$5:$B$124,0))),INDEX(Field!$C$5:$C$124,MATCH(SUBSTITUTE(SUBSTITUTE(SUBSTITUTE(D20,"~","~~"),"*","~*"),"?","~?"),Field!$B$5:$B$124,0)),""))</f>
        <v/>
      </c>
      <c r="L20" s="207" t="str">
        <f>IF(OR(E20="",COUNTIF(Field!$B$5:$B$124,SUBSTITUTE(SUBSTITUTE(SUBSTITUTE(E20,"~","~~"),"*","~*"),"?","~?"))&lt;&gt;1),"",IF(ISNUMBER(INDEX(Field!$C$5:$C$124,MATCH(SUBSTITUTE(SUBSTITUTE(SUBSTITUTE(E20,"~","~~"),"*","~*"),"?","~?"),Field!$B$5:$B$124,0))),INDEX(Field!$C$5:$C$124,MATCH(SUBSTITUTE(SUBSTITUTE(SUBSTITUTE(E20,"~","~~"),"*","~*"),"?","~?"),Field!$B$5:$B$124,0)),""))</f>
        <v/>
      </c>
      <c r="M20" s="207" t="str">
        <f>IF(OR(F20="",COUNTIF(Field!$B$5:$B$124,SUBSTITUTE(SUBSTITUTE(SUBSTITUTE(F20,"~","~~"),"*","~*"),"?","~?"))&lt;&gt;1),"",IF(ISNUMBER(INDEX(Field!$C$5:$C$124,MATCH(SUBSTITUTE(SUBSTITUTE(SUBSTITUTE(F20,"~","~~"),"*","~*"),"?","~?"),Field!$B$5:$B$124,0))),INDEX(Field!$C$5:$C$124,MATCH(SUBSTITUTE(SUBSTITUTE(SUBSTITUTE(F20,"~","~~"),"*","~*"),"?","~?"),Field!$B$5:$B$124,0)),""))</f>
        <v/>
      </c>
      <c r="N20" s="207" t="str">
        <f>IF(OR(G20="",COUNTIF(Field!$B$5:$B$124,SUBSTITUTE(SUBSTITUTE(SUBSTITUTE(G20,"~","~~"),"*","~*"),"?","~?"))&lt;&gt;1),"",IF(ISNUMBER(INDEX(Field!$C$5:$C$124,MATCH(SUBSTITUTE(SUBSTITUTE(SUBSTITUTE(G20,"~","~~"),"*","~*"),"?","~?"),Field!$B$5:$B$124,0))),INDEX(Field!$C$5:$C$124,MATCH(SUBSTITUTE(SUBSTITUTE(SUBSTITUTE(G20,"~","~~"),"*","~*"),"?","~?"),Field!$B$5:$B$124,0)),""))</f>
        <v/>
      </c>
      <c r="O20" s="207" t="n">
        <f>COUNT(J20:N20)</f>
        <v>0</v>
      </c>
      <c r="P20" s="207" t="str">
        <f>IF(Q20="Ready",SUM(J20:N20)-MAX(J20:N20),"")</f>
        <v/>
      </c>
      <c r="Q20" s="207" t="str">
        <f>IF(AND(B20="",COUNTA(C20:H20)=0,S20=""),"",IF(B20="","Missing entry name",IF(H20&lt;&gt;"Yes","Awaiting submission",IF(OR(AND(C20&lt;&gt;"",COUNTIF($C$7:$G$30,SUBSTITUTE(SUBSTITUTE(SUBSTITUTE(C20,"~","~~"),"*","~*"),"?","~?"))&gt;1),AND(D20&lt;&gt;"",COUNTIF($C$7:$G$30,SUBSTITUTE(SUBSTITUTE(SUBSTITUTE(D20,"~","~~"),"*","~*"),"?","~?"))&gt;1),AND(E20&lt;&gt;"",COUNTIF($C$7:$G$30,SUBSTITUTE(SUBSTITUTE(SUBSTITUTE(E20,"~","~~"),"*","~*"),"?","~?"))&gt;1),AND(F20&lt;&gt;"",COUNTIF($C$7:$G$30,SUBSTITUTE(SUBSTITUTE(SUBSTITUTE(F20,"~","~~"),"*","~*"),"?","~?"))&gt;1),AND(G20&lt;&gt;"",COUNTIF($C$7:$G$30,SUBSTITUTE(SUBSTITUTE(SUBSTITUTE(G20,"~","~~"),"*","~*"),"?","~?"))&gt;1)),"Golfer already drafted",IF(COUNTBLANK(C20:G20)&gt;0,"Incomplete picks",IF(I20&lt;5,"Check field",IF(O20&lt;5,"Incomplete scores","Ready")))))))</f>
        <v/>
      </c>
      <c r="R20" s="207" t="str">
        <f>IF(Q20="Ready",1+COUNTIFS($Q$7:$Q$30,"Ready",$P$7:$P$30,"&lt;"&amp;P20),"")</f>
        <v/>
      </c>
      <c r="S20" s="226"/>
      <c r="T20" s="165" t="n">
        <f>IF(Q20="",1000,IF(Q20="Ready",R20,100))+ROW()/1000</f>
        <v>1000.02</v>
      </c>
    </row>
    <row r="21" ht="24" customHeight="1">
      <c r="A21" s="165" t="str">
        <v>Entry 15</v>
      </c>
      <c r="B21" s="226"/>
      <c r="C21" s="226"/>
      <c r="D21" s="226"/>
      <c r="E21" s="226"/>
      <c r="F21" s="226"/>
      <c r="G21" s="226"/>
      <c r="H21" s="226"/>
      <c r="I21" s="165" t="n">
        <f>IF(AND(C21&lt;&gt;"",COUNTIF(Field!$B$5:$B$124,SUBSTITUTE(SUBSTITUTE(SUBSTITUTE(C21,"~","~~"),"*","~*"),"?","~?"))=1),1,0)+IF(AND(D21&lt;&gt;"",COUNTIF(Field!$B$5:$B$124,SUBSTITUTE(SUBSTITUTE(SUBSTITUTE(D21,"~","~~"),"*","~*"),"?","~?"))=1),1,0)+IF(AND(E21&lt;&gt;"",COUNTIF(Field!$B$5:$B$124,SUBSTITUTE(SUBSTITUTE(SUBSTITUTE(E21,"~","~~"),"*","~*"),"?","~?"))=1),1,0)+IF(AND(F21&lt;&gt;"",COUNTIF(Field!$B$5:$B$124,SUBSTITUTE(SUBSTITUTE(SUBSTITUTE(F21,"~","~~"),"*","~*"),"?","~?"))=1),1,0)+IF(AND(G21&lt;&gt;"",COUNTIF(Field!$B$5:$B$124,SUBSTITUTE(SUBSTITUTE(SUBSTITUTE(G21,"~","~~"),"*","~*"),"?","~?"))=1),1,0)</f>
        <v>0</v>
      </c>
      <c r="J21" s="207" t="str">
        <f>IF(OR(C21="",COUNTIF(Field!$B$5:$B$124,SUBSTITUTE(SUBSTITUTE(SUBSTITUTE(C21,"~","~~"),"*","~*"),"?","~?"))&lt;&gt;1),"",IF(ISNUMBER(INDEX(Field!$C$5:$C$124,MATCH(SUBSTITUTE(SUBSTITUTE(SUBSTITUTE(C21,"~","~~"),"*","~*"),"?","~?"),Field!$B$5:$B$124,0))),INDEX(Field!$C$5:$C$124,MATCH(SUBSTITUTE(SUBSTITUTE(SUBSTITUTE(C21,"~","~~"),"*","~*"),"?","~?"),Field!$B$5:$B$124,0)),""))</f>
        <v/>
      </c>
      <c r="K21" s="207" t="str">
        <f>IF(OR(D21="",COUNTIF(Field!$B$5:$B$124,SUBSTITUTE(SUBSTITUTE(SUBSTITUTE(D21,"~","~~"),"*","~*"),"?","~?"))&lt;&gt;1),"",IF(ISNUMBER(INDEX(Field!$C$5:$C$124,MATCH(SUBSTITUTE(SUBSTITUTE(SUBSTITUTE(D21,"~","~~"),"*","~*"),"?","~?"),Field!$B$5:$B$124,0))),INDEX(Field!$C$5:$C$124,MATCH(SUBSTITUTE(SUBSTITUTE(SUBSTITUTE(D21,"~","~~"),"*","~*"),"?","~?"),Field!$B$5:$B$124,0)),""))</f>
        <v/>
      </c>
      <c r="L21" s="207" t="str">
        <f>IF(OR(E21="",COUNTIF(Field!$B$5:$B$124,SUBSTITUTE(SUBSTITUTE(SUBSTITUTE(E21,"~","~~"),"*","~*"),"?","~?"))&lt;&gt;1),"",IF(ISNUMBER(INDEX(Field!$C$5:$C$124,MATCH(SUBSTITUTE(SUBSTITUTE(SUBSTITUTE(E21,"~","~~"),"*","~*"),"?","~?"),Field!$B$5:$B$124,0))),INDEX(Field!$C$5:$C$124,MATCH(SUBSTITUTE(SUBSTITUTE(SUBSTITUTE(E21,"~","~~"),"*","~*"),"?","~?"),Field!$B$5:$B$124,0)),""))</f>
        <v/>
      </c>
      <c r="M21" s="207" t="str">
        <f>IF(OR(F21="",COUNTIF(Field!$B$5:$B$124,SUBSTITUTE(SUBSTITUTE(SUBSTITUTE(F21,"~","~~"),"*","~*"),"?","~?"))&lt;&gt;1),"",IF(ISNUMBER(INDEX(Field!$C$5:$C$124,MATCH(SUBSTITUTE(SUBSTITUTE(SUBSTITUTE(F21,"~","~~"),"*","~*"),"?","~?"),Field!$B$5:$B$124,0))),INDEX(Field!$C$5:$C$124,MATCH(SUBSTITUTE(SUBSTITUTE(SUBSTITUTE(F21,"~","~~"),"*","~*"),"?","~?"),Field!$B$5:$B$124,0)),""))</f>
        <v/>
      </c>
      <c r="N21" s="207" t="str">
        <f>IF(OR(G21="",COUNTIF(Field!$B$5:$B$124,SUBSTITUTE(SUBSTITUTE(SUBSTITUTE(G21,"~","~~"),"*","~*"),"?","~?"))&lt;&gt;1),"",IF(ISNUMBER(INDEX(Field!$C$5:$C$124,MATCH(SUBSTITUTE(SUBSTITUTE(SUBSTITUTE(G21,"~","~~"),"*","~*"),"?","~?"),Field!$B$5:$B$124,0))),INDEX(Field!$C$5:$C$124,MATCH(SUBSTITUTE(SUBSTITUTE(SUBSTITUTE(G21,"~","~~"),"*","~*"),"?","~?"),Field!$B$5:$B$124,0)),""))</f>
        <v/>
      </c>
      <c r="O21" s="207" t="n">
        <f>COUNT(J21:N21)</f>
        <v>0</v>
      </c>
      <c r="P21" s="207" t="str">
        <f>IF(Q21="Ready",SUM(J21:N21)-MAX(J21:N21),"")</f>
        <v/>
      </c>
      <c r="Q21" s="207" t="str">
        <f>IF(AND(B21="",COUNTA(C21:H21)=0,S21=""),"",IF(B21="","Missing entry name",IF(H21&lt;&gt;"Yes","Awaiting submission",IF(OR(AND(C21&lt;&gt;"",COUNTIF($C$7:$G$30,SUBSTITUTE(SUBSTITUTE(SUBSTITUTE(C21,"~","~~"),"*","~*"),"?","~?"))&gt;1),AND(D21&lt;&gt;"",COUNTIF($C$7:$G$30,SUBSTITUTE(SUBSTITUTE(SUBSTITUTE(D21,"~","~~"),"*","~*"),"?","~?"))&gt;1),AND(E21&lt;&gt;"",COUNTIF($C$7:$G$30,SUBSTITUTE(SUBSTITUTE(SUBSTITUTE(E21,"~","~~"),"*","~*"),"?","~?"))&gt;1),AND(F21&lt;&gt;"",COUNTIF($C$7:$G$30,SUBSTITUTE(SUBSTITUTE(SUBSTITUTE(F21,"~","~~"),"*","~*"),"?","~?"))&gt;1),AND(G21&lt;&gt;"",COUNTIF($C$7:$G$30,SUBSTITUTE(SUBSTITUTE(SUBSTITUTE(G21,"~","~~"),"*","~*"),"?","~?"))&gt;1)),"Golfer already drafted",IF(COUNTBLANK(C21:G21)&gt;0,"Incomplete picks",IF(I21&lt;5,"Check field",IF(O21&lt;5,"Incomplete scores","Ready")))))))</f>
        <v/>
      </c>
      <c r="R21" s="207" t="str">
        <f>IF(Q21="Ready",1+COUNTIFS($Q$7:$Q$30,"Ready",$P$7:$P$30,"&lt;"&amp;P21),"")</f>
        <v/>
      </c>
      <c r="S21" s="226"/>
      <c r="T21" s="165" t="n">
        <f>IF(Q21="",1000,IF(Q21="Ready",R21,100))+ROW()/1000</f>
        <v>1000.021</v>
      </c>
    </row>
    <row r="22" ht="24" customHeight="1">
      <c r="A22" s="165" t="str">
        <v>Entry 16</v>
      </c>
      <c r="B22" s="226"/>
      <c r="C22" s="226"/>
      <c r="D22" s="226"/>
      <c r="E22" s="226"/>
      <c r="F22" s="226"/>
      <c r="G22" s="226"/>
      <c r="H22" s="226"/>
      <c r="I22" s="165" t="n">
        <f>IF(AND(C22&lt;&gt;"",COUNTIF(Field!$B$5:$B$124,SUBSTITUTE(SUBSTITUTE(SUBSTITUTE(C22,"~","~~"),"*","~*"),"?","~?"))=1),1,0)+IF(AND(D22&lt;&gt;"",COUNTIF(Field!$B$5:$B$124,SUBSTITUTE(SUBSTITUTE(SUBSTITUTE(D22,"~","~~"),"*","~*"),"?","~?"))=1),1,0)+IF(AND(E22&lt;&gt;"",COUNTIF(Field!$B$5:$B$124,SUBSTITUTE(SUBSTITUTE(SUBSTITUTE(E22,"~","~~"),"*","~*"),"?","~?"))=1),1,0)+IF(AND(F22&lt;&gt;"",COUNTIF(Field!$B$5:$B$124,SUBSTITUTE(SUBSTITUTE(SUBSTITUTE(F22,"~","~~"),"*","~*"),"?","~?"))=1),1,0)+IF(AND(G22&lt;&gt;"",COUNTIF(Field!$B$5:$B$124,SUBSTITUTE(SUBSTITUTE(SUBSTITUTE(G22,"~","~~"),"*","~*"),"?","~?"))=1),1,0)</f>
        <v>0</v>
      </c>
      <c r="J22" s="207" t="str">
        <f>IF(OR(C22="",COUNTIF(Field!$B$5:$B$124,SUBSTITUTE(SUBSTITUTE(SUBSTITUTE(C22,"~","~~"),"*","~*"),"?","~?"))&lt;&gt;1),"",IF(ISNUMBER(INDEX(Field!$C$5:$C$124,MATCH(SUBSTITUTE(SUBSTITUTE(SUBSTITUTE(C22,"~","~~"),"*","~*"),"?","~?"),Field!$B$5:$B$124,0))),INDEX(Field!$C$5:$C$124,MATCH(SUBSTITUTE(SUBSTITUTE(SUBSTITUTE(C22,"~","~~"),"*","~*"),"?","~?"),Field!$B$5:$B$124,0)),""))</f>
        <v/>
      </c>
      <c r="K22" s="207" t="str">
        <f>IF(OR(D22="",COUNTIF(Field!$B$5:$B$124,SUBSTITUTE(SUBSTITUTE(SUBSTITUTE(D22,"~","~~"),"*","~*"),"?","~?"))&lt;&gt;1),"",IF(ISNUMBER(INDEX(Field!$C$5:$C$124,MATCH(SUBSTITUTE(SUBSTITUTE(SUBSTITUTE(D22,"~","~~"),"*","~*"),"?","~?"),Field!$B$5:$B$124,0))),INDEX(Field!$C$5:$C$124,MATCH(SUBSTITUTE(SUBSTITUTE(SUBSTITUTE(D22,"~","~~"),"*","~*"),"?","~?"),Field!$B$5:$B$124,0)),""))</f>
        <v/>
      </c>
      <c r="L22" s="207" t="str">
        <f>IF(OR(E22="",COUNTIF(Field!$B$5:$B$124,SUBSTITUTE(SUBSTITUTE(SUBSTITUTE(E22,"~","~~"),"*","~*"),"?","~?"))&lt;&gt;1),"",IF(ISNUMBER(INDEX(Field!$C$5:$C$124,MATCH(SUBSTITUTE(SUBSTITUTE(SUBSTITUTE(E22,"~","~~"),"*","~*"),"?","~?"),Field!$B$5:$B$124,0))),INDEX(Field!$C$5:$C$124,MATCH(SUBSTITUTE(SUBSTITUTE(SUBSTITUTE(E22,"~","~~"),"*","~*"),"?","~?"),Field!$B$5:$B$124,0)),""))</f>
        <v/>
      </c>
      <c r="M22" s="207" t="str">
        <f>IF(OR(F22="",COUNTIF(Field!$B$5:$B$124,SUBSTITUTE(SUBSTITUTE(SUBSTITUTE(F22,"~","~~"),"*","~*"),"?","~?"))&lt;&gt;1),"",IF(ISNUMBER(INDEX(Field!$C$5:$C$124,MATCH(SUBSTITUTE(SUBSTITUTE(SUBSTITUTE(F22,"~","~~"),"*","~*"),"?","~?"),Field!$B$5:$B$124,0))),INDEX(Field!$C$5:$C$124,MATCH(SUBSTITUTE(SUBSTITUTE(SUBSTITUTE(F22,"~","~~"),"*","~*"),"?","~?"),Field!$B$5:$B$124,0)),""))</f>
        <v/>
      </c>
      <c r="N22" s="207" t="str">
        <f>IF(OR(G22="",COUNTIF(Field!$B$5:$B$124,SUBSTITUTE(SUBSTITUTE(SUBSTITUTE(G22,"~","~~"),"*","~*"),"?","~?"))&lt;&gt;1),"",IF(ISNUMBER(INDEX(Field!$C$5:$C$124,MATCH(SUBSTITUTE(SUBSTITUTE(SUBSTITUTE(G22,"~","~~"),"*","~*"),"?","~?"),Field!$B$5:$B$124,0))),INDEX(Field!$C$5:$C$124,MATCH(SUBSTITUTE(SUBSTITUTE(SUBSTITUTE(G22,"~","~~"),"*","~*"),"?","~?"),Field!$B$5:$B$124,0)),""))</f>
        <v/>
      </c>
      <c r="O22" s="207" t="n">
        <f>COUNT(J22:N22)</f>
        <v>0</v>
      </c>
      <c r="P22" s="207" t="str">
        <f>IF(Q22="Ready",SUM(J22:N22)-MAX(J22:N22),"")</f>
        <v/>
      </c>
      <c r="Q22" s="207" t="str">
        <f>IF(AND(B22="",COUNTA(C22:H22)=0,S22=""),"",IF(B22="","Missing entry name",IF(H22&lt;&gt;"Yes","Awaiting submission",IF(OR(AND(C22&lt;&gt;"",COUNTIF($C$7:$G$30,SUBSTITUTE(SUBSTITUTE(SUBSTITUTE(C22,"~","~~"),"*","~*"),"?","~?"))&gt;1),AND(D22&lt;&gt;"",COUNTIF($C$7:$G$30,SUBSTITUTE(SUBSTITUTE(SUBSTITUTE(D22,"~","~~"),"*","~*"),"?","~?"))&gt;1),AND(E22&lt;&gt;"",COUNTIF($C$7:$G$30,SUBSTITUTE(SUBSTITUTE(SUBSTITUTE(E22,"~","~~"),"*","~*"),"?","~?"))&gt;1),AND(F22&lt;&gt;"",COUNTIF($C$7:$G$30,SUBSTITUTE(SUBSTITUTE(SUBSTITUTE(F22,"~","~~"),"*","~*"),"?","~?"))&gt;1),AND(G22&lt;&gt;"",COUNTIF($C$7:$G$30,SUBSTITUTE(SUBSTITUTE(SUBSTITUTE(G22,"~","~~"),"*","~*"),"?","~?"))&gt;1)),"Golfer already drafted",IF(COUNTBLANK(C22:G22)&gt;0,"Incomplete picks",IF(I22&lt;5,"Check field",IF(O22&lt;5,"Incomplete scores","Ready")))))))</f>
        <v/>
      </c>
      <c r="R22" s="207" t="str">
        <f>IF(Q22="Ready",1+COUNTIFS($Q$7:$Q$30,"Ready",$P$7:$P$30,"&lt;"&amp;P22),"")</f>
        <v/>
      </c>
      <c r="S22" s="226"/>
      <c r="T22" s="165" t="n">
        <f>IF(Q22="",1000,IF(Q22="Ready",R22,100))+ROW()/1000</f>
        <v>1000.022</v>
      </c>
    </row>
    <row r="23" ht="24" customHeight="1">
      <c r="A23" s="165" t="str">
        <v>Entry 17</v>
      </c>
      <c r="B23" s="226"/>
      <c r="C23" s="226"/>
      <c r="D23" s="226"/>
      <c r="E23" s="226"/>
      <c r="F23" s="226"/>
      <c r="G23" s="226"/>
      <c r="H23" s="226"/>
      <c r="I23" s="165" t="n">
        <f>IF(AND(C23&lt;&gt;"",COUNTIF(Field!$B$5:$B$124,SUBSTITUTE(SUBSTITUTE(SUBSTITUTE(C23,"~","~~"),"*","~*"),"?","~?"))=1),1,0)+IF(AND(D23&lt;&gt;"",COUNTIF(Field!$B$5:$B$124,SUBSTITUTE(SUBSTITUTE(SUBSTITUTE(D23,"~","~~"),"*","~*"),"?","~?"))=1),1,0)+IF(AND(E23&lt;&gt;"",COUNTIF(Field!$B$5:$B$124,SUBSTITUTE(SUBSTITUTE(SUBSTITUTE(E23,"~","~~"),"*","~*"),"?","~?"))=1),1,0)+IF(AND(F23&lt;&gt;"",COUNTIF(Field!$B$5:$B$124,SUBSTITUTE(SUBSTITUTE(SUBSTITUTE(F23,"~","~~"),"*","~*"),"?","~?"))=1),1,0)+IF(AND(G23&lt;&gt;"",COUNTIF(Field!$B$5:$B$124,SUBSTITUTE(SUBSTITUTE(SUBSTITUTE(G23,"~","~~"),"*","~*"),"?","~?"))=1),1,0)</f>
        <v>0</v>
      </c>
      <c r="J23" s="207" t="str">
        <f>IF(OR(C23="",COUNTIF(Field!$B$5:$B$124,SUBSTITUTE(SUBSTITUTE(SUBSTITUTE(C23,"~","~~"),"*","~*"),"?","~?"))&lt;&gt;1),"",IF(ISNUMBER(INDEX(Field!$C$5:$C$124,MATCH(SUBSTITUTE(SUBSTITUTE(SUBSTITUTE(C23,"~","~~"),"*","~*"),"?","~?"),Field!$B$5:$B$124,0))),INDEX(Field!$C$5:$C$124,MATCH(SUBSTITUTE(SUBSTITUTE(SUBSTITUTE(C23,"~","~~"),"*","~*"),"?","~?"),Field!$B$5:$B$124,0)),""))</f>
        <v/>
      </c>
      <c r="K23" s="207" t="str">
        <f>IF(OR(D23="",COUNTIF(Field!$B$5:$B$124,SUBSTITUTE(SUBSTITUTE(SUBSTITUTE(D23,"~","~~"),"*","~*"),"?","~?"))&lt;&gt;1),"",IF(ISNUMBER(INDEX(Field!$C$5:$C$124,MATCH(SUBSTITUTE(SUBSTITUTE(SUBSTITUTE(D23,"~","~~"),"*","~*"),"?","~?"),Field!$B$5:$B$124,0))),INDEX(Field!$C$5:$C$124,MATCH(SUBSTITUTE(SUBSTITUTE(SUBSTITUTE(D23,"~","~~"),"*","~*"),"?","~?"),Field!$B$5:$B$124,0)),""))</f>
        <v/>
      </c>
      <c r="L23" s="207" t="str">
        <f>IF(OR(E23="",COUNTIF(Field!$B$5:$B$124,SUBSTITUTE(SUBSTITUTE(SUBSTITUTE(E23,"~","~~"),"*","~*"),"?","~?"))&lt;&gt;1),"",IF(ISNUMBER(INDEX(Field!$C$5:$C$124,MATCH(SUBSTITUTE(SUBSTITUTE(SUBSTITUTE(E23,"~","~~"),"*","~*"),"?","~?"),Field!$B$5:$B$124,0))),INDEX(Field!$C$5:$C$124,MATCH(SUBSTITUTE(SUBSTITUTE(SUBSTITUTE(E23,"~","~~"),"*","~*"),"?","~?"),Field!$B$5:$B$124,0)),""))</f>
        <v/>
      </c>
      <c r="M23" s="207" t="str">
        <f>IF(OR(F23="",COUNTIF(Field!$B$5:$B$124,SUBSTITUTE(SUBSTITUTE(SUBSTITUTE(F23,"~","~~"),"*","~*"),"?","~?"))&lt;&gt;1),"",IF(ISNUMBER(INDEX(Field!$C$5:$C$124,MATCH(SUBSTITUTE(SUBSTITUTE(SUBSTITUTE(F23,"~","~~"),"*","~*"),"?","~?"),Field!$B$5:$B$124,0))),INDEX(Field!$C$5:$C$124,MATCH(SUBSTITUTE(SUBSTITUTE(SUBSTITUTE(F23,"~","~~"),"*","~*"),"?","~?"),Field!$B$5:$B$124,0)),""))</f>
        <v/>
      </c>
      <c r="N23" s="207" t="str">
        <f>IF(OR(G23="",COUNTIF(Field!$B$5:$B$124,SUBSTITUTE(SUBSTITUTE(SUBSTITUTE(G23,"~","~~"),"*","~*"),"?","~?"))&lt;&gt;1),"",IF(ISNUMBER(INDEX(Field!$C$5:$C$124,MATCH(SUBSTITUTE(SUBSTITUTE(SUBSTITUTE(G23,"~","~~"),"*","~*"),"?","~?"),Field!$B$5:$B$124,0))),INDEX(Field!$C$5:$C$124,MATCH(SUBSTITUTE(SUBSTITUTE(SUBSTITUTE(G23,"~","~~"),"*","~*"),"?","~?"),Field!$B$5:$B$124,0)),""))</f>
        <v/>
      </c>
      <c r="O23" s="207" t="n">
        <f>COUNT(J23:N23)</f>
        <v>0</v>
      </c>
      <c r="P23" s="207" t="str">
        <f>IF(Q23="Ready",SUM(J23:N23)-MAX(J23:N23),"")</f>
        <v/>
      </c>
      <c r="Q23" s="207" t="str">
        <f>IF(AND(B23="",COUNTA(C23:H23)=0,S23=""),"",IF(B23="","Missing entry name",IF(H23&lt;&gt;"Yes","Awaiting submission",IF(OR(AND(C23&lt;&gt;"",COUNTIF($C$7:$G$30,SUBSTITUTE(SUBSTITUTE(SUBSTITUTE(C23,"~","~~"),"*","~*"),"?","~?"))&gt;1),AND(D23&lt;&gt;"",COUNTIF($C$7:$G$30,SUBSTITUTE(SUBSTITUTE(SUBSTITUTE(D23,"~","~~"),"*","~*"),"?","~?"))&gt;1),AND(E23&lt;&gt;"",COUNTIF($C$7:$G$30,SUBSTITUTE(SUBSTITUTE(SUBSTITUTE(E23,"~","~~"),"*","~*"),"?","~?"))&gt;1),AND(F23&lt;&gt;"",COUNTIF($C$7:$G$30,SUBSTITUTE(SUBSTITUTE(SUBSTITUTE(F23,"~","~~"),"*","~*"),"?","~?"))&gt;1),AND(G23&lt;&gt;"",COUNTIF($C$7:$G$30,SUBSTITUTE(SUBSTITUTE(SUBSTITUTE(G23,"~","~~"),"*","~*"),"?","~?"))&gt;1)),"Golfer already drafted",IF(COUNTBLANK(C23:G23)&gt;0,"Incomplete picks",IF(I23&lt;5,"Check field",IF(O23&lt;5,"Incomplete scores","Ready")))))))</f>
        <v/>
      </c>
      <c r="R23" s="207" t="str">
        <f>IF(Q23="Ready",1+COUNTIFS($Q$7:$Q$30,"Ready",$P$7:$P$30,"&lt;"&amp;P23),"")</f>
        <v/>
      </c>
      <c r="S23" s="226"/>
      <c r="T23" s="165" t="n">
        <f>IF(Q23="",1000,IF(Q23="Ready",R23,100))+ROW()/1000</f>
        <v>1000.023</v>
      </c>
    </row>
    <row r="24" ht="24" customHeight="1">
      <c r="A24" s="165" t="str">
        <v>Entry 18</v>
      </c>
      <c r="B24" s="226"/>
      <c r="C24" s="226"/>
      <c r="D24" s="226"/>
      <c r="E24" s="226"/>
      <c r="F24" s="226"/>
      <c r="G24" s="226"/>
      <c r="H24" s="226"/>
      <c r="I24" s="165" t="n">
        <f>IF(AND(C24&lt;&gt;"",COUNTIF(Field!$B$5:$B$124,SUBSTITUTE(SUBSTITUTE(SUBSTITUTE(C24,"~","~~"),"*","~*"),"?","~?"))=1),1,0)+IF(AND(D24&lt;&gt;"",COUNTIF(Field!$B$5:$B$124,SUBSTITUTE(SUBSTITUTE(SUBSTITUTE(D24,"~","~~"),"*","~*"),"?","~?"))=1),1,0)+IF(AND(E24&lt;&gt;"",COUNTIF(Field!$B$5:$B$124,SUBSTITUTE(SUBSTITUTE(SUBSTITUTE(E24,"~","~~"),"*","~*"),"?","~?"))=1),1,0)+IF(AND(F24&lt;&gt;"",COUNTIF(Field!$B$5:$B$124,SUBSTITUTE(SUBSTITUTE(SUBSTITUTE(F24,"~","~~"),"*","~*"),"?","~?"))=1),1,0)+IF(AND(G24&lt;&gt;"",COUNTIF(Field!$B$5:$B$124,SUBSTITUTE(SUBSTITUTE(SUBSTITUTE(G24,"~","~~"),"*","~*"),"?","~?"))=1),1,0)</f>
        <v>0</v>
      </c>
      <c r="J24" s="207" t="str">
        <f>IF(OR(C24="",COUNTIF(Field!$B$5:$B$124,SUBSTITUTE(SUBSTITUTE(SUBSTITUTE(C24,"~","~~"),"*","~*"),"?","~?"))&lt;&gt;1),"",IF(ISNUMBER(INDEX(Field!$C$5:$C$124,MATCH(SUBSTITUTE(SUBSTITUTE(SUBSTITUTE(C24,"~","~~"),"*","~*"),"?","~?"),Field!$B$5:$B$124,0))),INDEX(Field!$C$5:$C$124,MATCH(SUBSTITUTE(SUBSTITUTE(SUBSTITUTE(C24,"~","~~"),"*","~*"),"?","~?"),Field!$B$5:$B$124,0)),""))</f>
        <v/>
      </c>
      <c r="K24" s="207" t="str">
        <f>IF(OR(D24="",COUNTIF(Field!$B$5:$B$124,SUBSTITUTE(SUBSTITUTE(SUBSTITUTE(D24,"~","~~"),"*","~*"),"?","~?"))&lt;&gt;1),"",IF(ISNUMBER(INDEX(Field!$C$5:$C$124,MATCH(SUBSTITUTE(SUBSTITUTE(SUBSTITUTE(D24,"~","~~"),"*","~*"),"?","~?"),Field!$B$5:$B$124,0))),INDEX(Field!$C$5:$C$124,MATCH(SUBSTITUTE(SUBSTITUTE(SUBSTITUTE(D24,"~","~~"),"*","~*"),"?","~?"),Field!$B$5:$B$124,0)),""))</f>
        <v/>
      </c>
      <c r="L24" s="207" t="str">
        <f>IF(OR(E24="",COUNTIF(Field!$B$5:$B$124,SUBSTITUTE(SUBSTITUTE(SUBSTITUTE(E24,"~","~~"),"*","~*"),"?","~?"))&lt;&gt;1),"",IF(ISNUMBER(INDEX(Field!$C$5:$C$124,MATCH(SUBSTITUTE(SUBSTITUTE(SUBSTITUTE(E24,"~","~~"),"*","~*"),"?","~?"),Field!$B$5:$B$124,0))),INDEX(Field!$C$5:$C$124,MATCH(SUBSTITUTE(SUBSTITUTE(SUBSTITUTE(E24,"~","~~"),"*","~*"),"?","~?"),Field!$B$5:$B$124,0)),""))</f>
        <v/>
      </c>
      <c r="M24" s="207" t="str">
        <f>IF(OR(F24="",COUNTIF(Field!$B$5:$B$124,SUBSTITUTE(SUBSTITUTE(SUBSTITUTE(F24,"~","~~"),"*","~*"),"?","~?"))&lt;&gt;1),"",IF(ISNUMBER(INDEX(Field!$C$5:$C$124,MATCH(SUBSTITUTE(SUBSTITUTE(SUBSTITUTE(F24,"~","~~"),"*","~*"),"?","~?"),Field!$B$5:$B$124,0))),INDEX(Field!$C$5:$C$124,MATCH(SUBSTITUTE(SUBSTITUTE(SUBSTITUTE(F24,"~","~~"),"*","~*"),"?","~?"),Field!$B$5:$B$124,0)),""))</f>
        <v/>
      </c>
      <c r="N24" s="207" t="str">
        <f>IF(OR(G24="",COUNTIF(Field!$B$5:$B$124,SUBSTITUTE(SUBSTITUTE(SUBSTITUTE(G24,"~","~~"),"*","~*"),"?","~?"))&lt;&gt;1),"",IF(ISNUMBER(INDEX(Field!$C$5:$C$124,MATCH(SUBSTITUTE(SUBSTITUTE(SUBSTITUTE(G24,"~","~~"),"*","~*"),"?","~?"),Field!$B$5:$B$124,0))),INDEX(Field!$C$5:$C$124,MATCH(SUBSTITUTE(SUBSTITUTE(SUBSTITUTE(G24,"~","~~"),"*","~*"),"?","~?"),Field!$B$5:$B$124,0)),""))</f>
        <v/>
      </c>
      <c r="O24" s="207" t="n">
        <f>COUNT(J24:N24)</f>
        <v>0</v>
      </c>
      <c r="P24" s="207" t="str">
        <f>IF(Q24="Ready",SUM(J24:N24)-MAX(J24:N24),"")</f>
        <v/>
      </c>
      <c r="Q24" s="207" t="str">
        <f>IF(AND(B24="",COUNTA(C24:H24)=0,S24=""),"",IF(B24="","Missing entry name",IF(H24&lt;&gt;"Yes","Awaiting submission",IF(OR(AND(C24&lt;&gt;"",COUNTIF($C$7:$G$30,SUBSTITUTE(SUBSTITUTE(SUBSTITUTE(C24,"~","~~"),"*","~*"),"?","~?"))&gt;1),AND(D24&lt;&gt;"",COUNTIF($C$7:$G$30,SUBSTITUTE(SUBSTITUTE(SUBSTITUTE(D24,"~","~~"),"*","~*"),"?","~?"))&gt;1),AND(E24&lt;&gt;"",COUNTIF($C$7:$G$30,SUBSTITUTE(SUBSTITUTE(SUBSTITUTE(E24,"~","~~"),"*","~*"),"?","~?"))&gt;1),AND(F24&lt;&gt;"",COUNTIF($C$7:$G$30,SUBSTITUTE(SUBSTITUTE(SUBSTITUTE(F24,"~","~~"),"*","~*"),"?","~?"))&gt;1),AND(G24&lt;&gt;"",COUNTIF($C$7:$G$30,SUBSTITUTE(SUBSTITUTE(SUBSTITUTE(G24,"~","~~"),"*","~*"),"?","~?"))&gt;1)),"Golfer already drafted",IF(COUNTBLANK(C24:G24)&gt;0,"Incomplete picks",IF(I24&lt;5,"Check field",IF(O24&lt;5,"Incomplete scores","Ready")))))))</f>
        <v/>
      </c>
      <c r="R24" s="207" t="str">
        <f>IF(Q24="Ready",1+COUNTIFS($Q$7:$Q$30,"Ready",$P$7:$P$30,"&lt;"&amp;P24),"")</f>
        <v/>
      </c>
      <c r="S24" s="226"/>
      <c r="T24" s="165" t="n">
        <f>IF(Q24="",1000,IF(Q24="Ready",R24,100))+ROW()/1000</f>
        <v>1000.024</v>
      </c>
    </row>
    <row r="25" ht="24" customHeight="1">
      <c r="A25" s="165" t="str">
        <v>Entry 19</v>
      </c>
      <c r="B25" s="226"/>
      <c r="C25" s="226"/>
      <c r="D25" s="226"/>
      <c r="E25" s="226"/>
      <c r="F25" s="226"/>
      <c r="G25" s="226"/>
      <c r="H25" s="226"/>
      <c r="I25" s="165" t="n">
        <f>IF(AND(C25&lt;&gt;"",COUNTIF(Field!$B$5:$B$124,SUBSTITUTE(SUBSTITUTE(SUBSTITUTE(C25,"~","~~"),"*","~*"),"?","~?"))=1),1,0)+IF(AND(D25&lt;&gt;"",COUNTIF(Field!$B$5:$B$124,SUBSTITUTE(SUBSTITUTE(SUBSTITUTE(D25,"~","~~"),"*","~*"),"?","~?"))=1),1,0)+IF(AND(E25&lt;&gt;"",COUNTIF(Field!$B$5:$B$124,SUBSTITUTE(SUBSTITUTE(SUBSTITUTE(E25,"~","~~"),"*","~*"),"?","~?"))=1),1,0)+IF(AND(F25&lt;&gt;"",COUNTIF(Field!$B$5:$B$124,SUBSTITUTE(SUBSTITUTE(SUBSTITUTE(F25,"~","~~"),"*","~*"),"?","~?"))=1),1,0)+IF(AND(G25&lt;&gt;"",COUNTIF(Field!$B$5:$B$124,SUBSTITUTE(SUBSTITUTE(SUBSTITUTE(G25,"~","~~"),"*","~*"),"?","~?"))=1),1,0)</f>
        <v>0</v>
      </c>
      <c r="J25" s="207" t="str">
        <f>IF(OR(C25="",COUNTIF(Field!$B$5:$B$124,SUBSTITUTE(SUBSTITUTE(SUBSTITUTE(C25,"~","~~"),"*","~*"),"?","~?"))&lt;&gt;1),"",IF(ISNUMBER(INDEX(Field!$C$5:$C$124,MATCH(SUBSTITUTE(SUBSTITUTE(SUBSTITUTE(C25,"~","~~"),"*","~*"),"?","~?"),Field!$B$5:$B$124,0))),INDEX(Field!$C$5:$C$124,MATCH(SUBSTITUTE(SUBSTITUTE(SUBSTITUTE(C25,"~","~~"),"*","~*"),"?","~?"),Field!$B$5:$B$124,0)),""))</f>
        <v/>
      </c>
      <c r="K25" s="207" t="str">
        <f>IF(OR(D25="",COUNTIF(Field!$B$5:$B$124,SUBSTITUTE(SUBSTITUTE(SUBSTITUTE(D25,"~","~~"),"*","~*"),"?","~?"))&lt;&gt;1),"",IF(ISNUMBER(INDEX(Field!$C$5:$C$124,MATCH(SUBSTITUTE(SUBSTITUTE(SUBSTITUTE(D25,"~","~~"),"*","~*"),"?","~?"),Field!$B$5:$B$124,0))),INDEX(Field!$C$5:$C$124,MATCH(SUBSTITUTE(SUBSTITUTE(SUBSTITUTE(D25,"~","~~"),"*","~*"),"?","~?"),Field!$B$5:$B$124,0)),""))</f>
        <v/>
      </c>
      <c r="L25" s="207" t="str">
        <f>IF(OR(E25="",COUNTIF(Field!$B$5:$B$124,SUBSTITUTE(SUBSTITUTE(SUBSTITUTE(E25,"~","~~"),"*","~*"),"?","~?"))&lt;&gt;1),"",IF(ISNUMBER(INDEX(Field!$C$5:$C$124,MATCH(SUBSTITUTE(SUBSTITUTE(SUBSTITUTE(E25,"~","~~"),"*","~*"),"?","~?"),Field!$B$5:$B$124,0))),INDEX(Field!$C$5:$C$124,MATCH(SUBSTITUTE(SUBSTITUTE(SUBSTITUTE(E25,"~","~~"),"*","~*"),"?","~?"),Field!$B$5:$B$124,0)),""))</f>
        <v/>
      </c>
      <c r="M25" s="207" t="str">
        <f>IF(OR(F25="",COUNTIF(Field!$B$5:$B$124,SUBSTITUTE(SUBSTITUTE(SUBSTITUTE(F25,"~","~~"),"*","~*"),"?","~?"))&lt;&gt;1),"",IF(ISNUMBER(INDEX(Field!$C$5:$C$124,MATCH(SUBSTITUTE(SUBSTITUTE(SUBSTITUTE(F25,"~","~~"),"*","~*"),"?","~?"),Field!$B$5:$B$124,0))),INDEX(Field!$C$5:$C$124,MATCH(SUBSTITUTE(SUBSTITUTE(SUBSTITUTE(F25,"~","~~"),"*","~*"),"?","~?"),Field!$B$5:$B$124,0)),""))</f>
        <v/>
      </c>
      <c r="N25" s="207" t="str">
        <f>IF(OR(G25="",COUNTIF(Field!$B$5:$B$124,SUBSTITUTE(SUBSTITUTE(SUBSTITUTE(G25,"~","~~"),"*","~*"),"?","~?"))&lt;&gt;1),"",IF(ISNUMBER(INDEX(Field!$C$5:$C$124,MATCH(SUBSTITUTE(SUBSTITUTE(SUBSTITUTE(G25,"~","~~"),"*","~*"),"?","~?"),Field!$B$5:$B$124,0))),INDEX(Field!$C$5:$C$124,MATCH(SUBSTITUTE(SUBSTITUTE(SUBSTITUTE(G25,"~","~~"),"*","~*"),"?","~?"),Field!$B$5:$B$124,0)),""))</f>
        <v/>
      </c>
      <c r="O25" s="207" t="n">
        <f>COUNT(J25:N25)</f>
        <v>0</v>
      </c>
      <c r="P25" s="207" t="str">
        <f>IF(Q25="Ready",SUM(J25:N25)-MAX(J25:N25),"")</f>
        <v/>
      </c>
      <c r="Q25" s="207" t="str">
        <f>IF(AND(B25="",COUNTA(C25:H25)=0,S25=""),"",IF(B25="","Missing entry name",IF(H25&lt;&gt;"Yes","Awaiting submission",IF(OR(AND(C25&lt;&gt;"",COUNTIF($C$7:$G$30,SUBSTITUTE(SUBSTITUTE(SUBSTITUTE(C25,"~","~~"),"*","~*"),"?","~?"))&gt;1),AND(D25&lt;&gt;"",COUNTIF($C$7:$G$30,SUBSTITUTE(SUBSTITUTE(SUBSTITUTE(D25,"~","~~"),"*","~*"),"?","~?"))&gt;1),AND(E25&lt;&gt;"",COUNTIF($C$7:$G$30,SUBSTITUTE(SUBSTITUTE(SUBSTITUTE(E25,"~","~~"),"*","~*"),"?","~?"))&gt;1),AND(F25&lt;&gt;"",COUNTIF($C$7:$G$30,SUBSTITUTE(SUBSTITUTE(SUBSTITUTE(F25,"~","~~"),"*","~*"),"?","~?"))&gt;1),AND(G25&lt;&gt;"",COUNTIF($C$7:$G$30,SUBSTITUTE(SUBSTITUTE(SUBSTITUTE(G25,"~","~~"),"*","~*"),"?","~?"))&gt;1)),"Golfer already drafted",IF(COUNTBLANK(C25:G25)&gt;0,"Incomplete picks",IF(I25&lt;5,"Check field",IF(O25&lt;5,"Incomplete scores","Ready")))))))</f>
        <v/>
      </c>
      <c r="R25" s="207" t="str">
        <f>IF(Q25="Ready",1+COUNTIFS($Q$7:$Q$30,"Ready",$P$7:$P$30,"&lt;"&amp;P25),"")</f>
        <v/>
      </c>
      <c r="S25" s="226"/>
      <c r="T25" s="165" t="n">
        <f>IF(Q25="",1000,IF(Q25="Ready",R25,100))+ROW()/1000</f>
        <v>1000.025</v>
      </c>
    </row>
    <row r="26" ht="24" customHeight="1">
      <c r="A26" s="165" t="str">
        <v>Entry 20</v>
      </c>
      <c r="B26" s="226"/>
      <c r="C26" s="226"/>
      <c r="D26" s="226"/>
      <c r="E26" s="226"/>
      <c r="F26" s="226"/>
      <c r="G26" s="226"/>
      <c r="H26" s="226"/>
      <c r="I26" s="165" t="n">
        <f>IF(AND(C26&lt;&gt;"",COUNTIF(Field!$B$5:$B$124,SUBSTITUTE(SUBSTITUTE(SUBSTITUTE(C26,"~","~~"),"*","~*"),"?","~?"))=1),1,0)+IF(AND(D26&lt;&gt;"",COUNTIF(Field!$B$5:$B$124,SUBSTITUTE(SUBSTITUTE(SUBSTITUTE(D26,"~","~~"),"*","~*"),"?","~?"))=1),1,0)+IF(AND(E26&lt;&gt;"",COUNTIF(Field!$B$5:$B$124,SUBSTITUTE(SUBSTITUTE(SUBSTITUTE(E26,"~","~~"),"*","~*"),"?","~?"))=1),1,0)+IF(AND(F26&lt;&gt;"",COUNTIF(Field!$B$5:$B$124,SUBSTITUTE(SUBSTITUTE(SUBSTITUTE(F26,"~","~~"),"*","~*"),"?","~?"))=1),1,0)+IF(AND(G26&lt;&gt;"",COUNTIF(Field!$B$5:$B$124,SUBSTITUTE(SUBSTITUTE(SUBSTITUTE(G26,"~","~~"),"*","~*"),"?","~?"))=1),1,0)</f>
        <v>0</v>
      </c>
      <c r="J26" s="207" t="str">
        <f>IF(OR(C26="",COUNTIF(Field!$B$5:$B$124,SUBSTITUTE(SUBSTITUTE(SUBSTITUTE(C26,"~","~~"),"*","~*"),"?","~?"))&lt;&gt;1),"",IF(ISNUMBER(INDEX(Field!$C$5:$C$124,MATCH(SUBSTITUTE(SUBSTITUTE(SUBSTITUTE(C26,"~","~~"),"*","~*"),"?","~?"),Field!$B$5:$B$124,0))),INDEX(Field!$C$5:$C$124,MATCH(SUBSTITUTE(SUBSTITUTE(SUBSTITUTE(C26,"~","~~"),"*","~*"),"?","~?"),Field!$B$5:$B$124,0)),""))</f>
        <v/>
      </c>
      <c r="K26" s="207" t="str">
        <f>IF(OR(D26="",COUNTIF(Field!$B$5:$B$124,SUBSTITUTE(SUBSTITUTE(SUBSTITUTE(D26,"~","~~"),"*","~*"),"?","~?"))&lt;&gt;1),"",IF(ISNUMBER(INDEX(Field!$C$5:$C$124,MATCH(SUBSTITUTE(SUBSTITUTE(SUBSTITUTE(D26,"~","~~"),"*","~*"),"?","~?"),Field!$B$5:$B$124,0))),INDEX(Field!$C$5:$C$124,MATCH(SUBSTITUTE(SUBSTITUTE(SUBSTITUTE(D26,"~","~~"),"*","~*"),"?","~?"),Field!$B$5:$B$124,0)),""))</f>
        <v/>
      </c>
      <c r="L26" s="207" t="str">
        <f>IF(OR(E26="",COUNTIF(Field!$B$5:$B$124,SUBSTITUTE(SUBSTITUTE(SUBSTITUTE(E26,"~","~~"),"*","~*"),"?","~?"))&lt;&gt;1),"",IF(ISNUMBER(INDEX(Field!$C$5:$C$124,MATCH(SUBSTITUTE(SUBSTITUTE(SUBSTITUTE(E26,"~","~~"),"*","~*"),"?","~?"),Field!$B$5:$B$124,0))),INDEX(Field!$C$5:$C$124,MATCH(SUBSTITUTE(SUBSTITUTE(SUBSTITUTE(E26,"~","~~"),"*","~*"),"?","~?"),Field!$B$5:$B$124,0)),""))</f>
        <v/>
      </c>
      <c r="M26" s="207" t="str">
        <f>IF(OR(F26="",COUNTIF(Field!$B$5:$B$124,SUBSTITUTE(SUBSTITUTE(SUBSTITUTE(F26,"~","~~"),"*","~*"),"?","~?"))&lt;&gt;1),"",IF(ISNUMBER(INDEX(Field!$C$5:$C$124,MATCH(SUBSTITUTE(SUBSTITUTE(SUBSTITUTE(F26,"~","~~"),"*","~*"),"?","~?"),Field!$B$5:$B$124,0))),INDEX(Field!$C$5:$C$124,MATCH(SUBSTITUTE(SUBSTITUTE(SUBSTITUTE(F26,"~","~~"),"*","~*"),"?","~?"),Field!$B$5:$B$124,0)),""))</f>
        <v/>
      </c>
      <c r="N26" s="207" t="str">
        <f>IF(OR(G26="",COUNTIF(Field!$B$5:$B$124,SUBSTITUTE(SUBSTITUTE(SUBSTITUTE(G26,"~","~~"),"*","~*"),"?","~?"))&lt;&gt;1),"",IF(ISNUMBER(INDEX(Field!$C$5:$C$124,MATCH(SUBSTITUTE(SUBSTITUTE(SUBSTITUTE(G26,"~","~~"),"*","~*"),"?","~?"),Field!$B$5:$B$124,0))),INDEX(Field!$C$5:$C$124,MATCH(SUBSTITUTE(SUBSTITUTE(SUBSTITUTE(G26,"~","~~"),"*","~*"),"?","~?"),Field!$B$5:$B$124,0)),""))</f>
        <v/>
      </c>
      <c r="O26" s="207" t="n">
        <f>COUNT(J26:N26)</f>
        <v>0</v>
      </c>
      <c r="P26" s="207" t="str">
        <f>IF(Q26="Ready",SUM(J26:N26)-MAX(J26:N26),"")</f>
        <v/>
      </c>
      <c r="Q26" s="207" t="str">
        <f>IF(AND(B26="",COUNTA(C26:H26)=0,S26=""),"",IF(B26="","Missing entry name",IF(H26&lt;&gt;"Yes","Awaiting submission",IF(OR(AND(C26&lt;&gt;"",COUNTIF($C$7:$G$30,SUBSTITUTE(SUBSTITUTE(SUBSTITUTE(C26,"~","~~"),"*","~*"),"?","~?"))&gt;1),AND(D26&lt;&gt;"",COUNTIF($C$7:$G$30,SUBSTITUTE(SUBSTITUTE(SUBSTITUTE(D26,"~","~~"),"*","~*"),"?","~?"))&gt;1),AND(E26&lt;&gt;"",COUNTIF($C$7:$G$30,SUBSTITUTE(SUBSTITUTE(SUBSTITUTE(E26,"~","~~"),"*","~*"),"?","~?"))&gt;1),AND(F26&lt;&gt;"",COUNTIF($C$7:$G$30,SUBSTITUTE(SUBSTITUTE(SUBSTITUTE(F26,"~","~~"),"*","~*"),"?","~?"))&gt;1),AND(G26&lt;&gt;"",COUNTIF($C$7:$G$30,SUBSTITUTE(SUBSTITUTE(SUBSTITUTE(G26,"~","~~"),"*","~*"),"?","~?"))&gt;1)),"Golfer already drafted",IF(COUNTBLANK(C26:G26)&gt;0,"Incomplete picks",IF(I26&lt;5,"Check field",IF(O26&lt;5,"Incomplete scores","Ready")))))))</f>
        <v/>
      </c>
      <c r="R26" s="207" t="str">
        <f>IF(Q26="Ready",1+COUNTIFS($Q$7:$Q$30,"Ready",$P$7:$P$30,"&lt;"&amp;P26),"")</f>
        <v/>
      </c>
      <c r="S26" s="226"/>
      <c r="T26" s="165" t="n">
        <f>IF(Q26="",1000,IF(Q26="Ready",R26,100))+ROW()/1000</f>
        <v>1000.026</v>
      </c>
    </row>
    <row r="27" ht="24" customHeight="1">
      <c r="A27" s="165" t="str">
        <v>Entry 21</v>
      </c>
      <c r="B27" s="226"/>
      <c r="C27" s="226"/>
      <c r="D27" s="226"/>
      <c r="E27" s="226"/>
      <c r="F27" s="226"/>
      <c r="G27" s="226"/>
      <c r="H27" s="226"/>
      <c r="I27" s="165" t="n">
        <f>IF(AND(C27&lt;&gt;"",COUNTIF(Field!$B$5:$B$124,SUBSTITUTE(SUBSTITUTE(SUBSTITUTE(C27,"~","~~"),"*","~*"),"?","~?"))=1),1,0)+IF(AND(D27&lt;&gt;"",COUNTIF(Field!$B$5:$B$124,SUBSTITUTE(SUBSTITUTE(SUBSTITUTE(D27,"~","~~"),"*","~*"),"?","~?"))=1),1,0)+IF(AND(E27&lt;&gt;"",COUNTIF(Field!$B$5:$B$124,SUBSTITUTE(SUBSTITUTE(SUBSTITUTE(E27,"~","~~"),"*","~*"),"?","~?"))=1),1,0)+IF(AND(F27&lt;&gt;"",COUNTIF(Field!$B$5:$B$124,SUBSTITUTE(SUBSTITUTE(SUBSTITUTE(F27,"~","~~"),"*","~*"),"?","~?"))=1),1,0)+IF(AND(G27&lt;&gt;"",COUNTIF(Field!$B$5:$B$124,SUBSTITUTE(SUBSTITUTE(SUBSTITUTE(G27,"~","~~"),"*","~*"),"?","~?"))=1),1,0)</f>
        <v>0</v>
      </c>
      <c r="J27" s="207" t="str">
        <f>IF(OR(C27="",COUNTIF(Field!$B$5:$B$124,SUBSTITUTE(SUBSTITUTE(SUBSTITUTE(C27,"~","~~"),"*","~*"),"?","~?"))&lt;&gt;1),"",IF(ISNUMBER(INDEX(Field!$C$5:$C$124,MATCH(SUBSTITUTE(SUBSTITUTE(SUBSTITUTE(C27,"~","~~"),"*","~*"),"?","~?"),Field!$B$5:$B$124,0))),INDEX(Field!$C$5:$C$124,MATCH(SUBSTITUTE(SUBSTITUTE(SUBSTITUTE(C27,"~","~~"),"*","~*"),"?","~?"),Field!$B$5:$B$124,0)),""))</f>
        <v/>
      </c>
      <c r="K27" s="207" t="str">
        <f>IF(OR(D27="",COUNTIF(Field!$B$5:$B$124,SUBSTITUTE(SUBSTITUTE(SUBSTITUTE(D27,"~","~~"),"*","~*"),"?","~?"))&lt;&gt;1),"",IF(ISNUMBER(INDEX(Field!$C$5:$C$124,MATCH(SUBSTITUTE(SUBSTITUTE(SUBSTITUTE(D27,"~","~~"),"*","~*"),"?","~?"),Field!$B$5:$B$124,0))),INDEX(Field!$C$5:$C$124,MATCH(SUBSTITUTE(SUBSTITUTE(SUBSTITUTE(D27,"~","~~"),"*","~*"),"?","~?"),Field!$B$5:$B$124,0)),""))</f>
        <v/>
      </c>
      <c r="L27" s="207" t="str">
        <f>IF(OR(E27="",COUNTIF(Field!$B$5:$B$124,SUBSTITUTE(SUBSTITUTE(SUBSTITUTE(E27,"~","~~"),"*","~*"),"?","~?"))&lt;&gt;1),"",IF(ISNUMBER(INDEX(Field!$C$5:$C$124,MATCH(SUBSTITUTE(SUBSTITUTE(SUBSTITUTE(E27,"~","~~"),"*","~*"),"?","~?"),Field!$B$5:$B$124,0))),INDEX(Field!$C$5:$C$124,MATCH(SUBSTITUTE(SUBSTITUTE(SUBSTITUTE(E27,"~","~~"),"*","~*"),"?","~?"),Field!$B$5:$B$124,0)),""))</f>
        <v/>
      </c>
      <c r="M27" s="207" t="str">
        <f>IF(OR(F27="",COUNTIF(Field!$B$5:$B$124,SUBSTITUTE(SUBSTITUTE(SUBSTITUTE(F27,"~","~~"),"*","~*"),"?","~?"))&lt;&gt;1),"",IF(ISNUMBER(INDEX(Field!$C$5:$C$124,MATCH(SUBSTITUTE(SUBSTITUTE(SUBSTITUTE(F27,"~","~~"),"*","~*"),"?","~?"),Field!$B$5:$B$124,0))),INDEX(Field!$C$5:$C$124,MATCH(SUBSTITUTE(SUBSTITUTE(SUBSTITUTE(F27,"~","~~"),"*","~*"),"?","~?"),Field!$B$5:$B$124,0)),""))</f>
        <v/>
      </c>
      <c r="N27" s="207" t="str">
        <f>IF(OR(G27="",COUNTIF(Field!$B$5:$B$124,SUBSTITUTE(SUBSTITUTE(SUBSTITUTE(G27,"~","~~"),"*","~*"),"?","~?"))&lt;&gt;1),"",IF(ISNUMBER(INDEX(Field!$C$5:$C$124,MATCH(SUBSTITUTE(SUBSTITUTE(SUBSTITUTE(G27,"~","~~"),"*","~*"),"?","~?"),Field!$B$5:$B$124,0))),INDEX(Field!$C$5:$C$124,MATCH(SUBSTITUTE(SUBSTITUTE(SUBSTITUTE(G27,"~","~~"),"*","~*"),"?","~?"),Field!$B$5:$B$124,0)),""))</f>
        <v/>
      </c>
      <c r="O27" s="207" t="n">
        <f>COUNT(J27:N27)</f>
        <v>0</v>
      </c>
      <c r="P27" s="207" t="str">
        <f>IF(Q27="Ready",SUM(J27:N27)-MAX(J27:N27),"")</f>
        <v/>
      </c>
      <c r="Q27" s="207" t="str">
        <f>IF(AND(B27="",COUNTA(C27:H27)=0,S27=""),"",IF(B27="","Missing entry name",IF(H27&lt;&gt;"Yes","Awaiting submission",IF(OR(AND(C27&lt;&gt;"",COUNTIF($C$7:$G$30,SUBSTITUTE(SUBSTITUTE(SUBSTITUTE(C27,"~","~~"),"*","~*"),"?","~?"))&gt;1),AND(D27&lt;&gt;"",COUNTIF($C$7:$G$30,SUBSTITUTE(SUBSTITUTE(SUBSTITUTE(D27,"~","~~"),"*","~*"),"?","~?"))&gt;1),AND(E27&lt;&gt;"",COUNTIF($C$7:$G$30,SUBSTITUTE(SUBSTITUTE(SUBSTITUTE(E27,"~","~~"),"*","~*"),"?","~?"))&gt;1),AND(F27&lt;&gt;"",COUNTIF($C$7:$G$30,SUBSTITUTE(SUBSTITUTE(SUBSTITUTE(F27,"~","~~"),"*","~*"),"?","~?"))&gt;1),AND(G27&lt;&gt;"",COUNTIF($C$7:$G$30,SUBSTITUTE(SUBSTITUTE(SUBSTITUTE(G27,"~","~~"),"*","~*"),"?","~?"))&gt;1)),"Golfer already drafted",IF(COUNTBLANK(C27:G27)&gt;0,"Incomplete picks",IF(I27&lt;5,"Check field",IF(O27&lt;5,"Incomplete scores","Ready")))))))</f>
        <v/>
      </c>
      <c r="R27" s="207" t="str">
        <f>IF(Q27="Ready",1+COUNTIFS($Q$7:$Q$30,"Ready",$P$7:$P$30,"&lt;"&amp;P27),"")</f>
        <v/>
      </c>
      <c r="S27" s="226"/>
      <c r="T27" s="165" t="n">
        <f>IF(Q27="",1000,IF(Q27="Ready",R27,100))+ROW()/1000</f>
        <v>1000.027</v>
      </c>
    </row>
    <row r="28" ht="24" customHeight="1">
      <c r="A28" s="165" t="str">
        <v>Entry 22</v>
      </c>
      <c r="B28" s="226"/>
      <c r="C28" s="226"/>
      <c r="D28" s="226"/>
      <c r="E28" s="226"/>
      <c r="F28" s="226"/>
      <c r="G28" s="226"/>
      <c r="H28" s="226"/>
      <c r="I28" s="165" t="n">
        <f>IF(AND(C28&lt;&gt;"",COUNTIF(Field!$B$5:$B$124,SUBSTITUTE(SUBSTITUTE(SUBSTITUTE(C28,"~","~~"),"*","~*"),"?","~?"))=1),1,0)+IF(AND(D28&lt;&gt;"",COUNTIF(Field!$B$5:$B$124,SUBSTITUTE(SUBSTITUTE(SUBSTITUTE(D28,"~","~~"),"*","~*"),"?","~?"))=1),1,0)+IF(AND(E28&lt;&gt;"",COUNTIF(Field!$B$5:$B$124,SUBSTITUTE(SUBSTITUTE(SUBSTITUTE(E28,"~","~~"),"*","~*"),"?","~?"))=1),1,0)+IF(AND(F28&lt;&gt;"",COUNTIF(Field!$B$5:$B$124,SUBSTITUTE(SUBSTITUTE(SUBSTITUTE(F28,"~","~~"),"*","~*"),"?","~?"))=1),1,0)+IF(AND(G28&lt;&gt;"",COUNTIF(Field!$B$5:$B$124,SUBSTITUTE(SUBSTITUTE(SUBSTITUTE(G28,"~","~~"),"*","~*"),"?","~?"))=1),1,0)</f>
        <v>0</v>
      </c>
      <c r="J28" s="207" t="str">
        <f>IF(OR(C28="",COUNTIF(Field!$B$5:$B$124,SUBSTITUTE(SUBSTITUTE(SUBSTITUTE(C28,"~","~~"),"*","~*"),"?","~?"))&lt;&gt;1),"",IF(ISNUMBER(INDEX(Field!$C$5:$C$124,MATCH(SUBSTITUTE(SUBSTITUTE(SUBSTITUTE(C28,"~","~~"),"*","~*"),"?","~?"),Field!$B$5:$B$124,0))),INDEX(Field!$C$5:$C$124,MATCH(SUBSTITUTE(SUBSTITUTE(SUBSTITUTE(C28,"~","~~"),"*","~*"),"?","~?"),Field!$B$5:$B$124,0)),""))</f>
        <v/>
      </c>
      <c r="K28" s="207" t="str">
        <f>IF(OR(D28="",COUNTIF(Field!$B$5:$B$124,SUBSTITUTE(SUBSTITUTE(SUBSTITUTE(D28,"~","~~"),"*","~*"),"?","~?"))&lt;&gt;1),"",IF(ISNUMBER(INDEX(Field!$C$5:$C$124,MATCH(SUBSTITUTE(SUBSTITUTE(SUBSTITUTE(D28,"~","~~"),"*","~*"),"?","~?"),Field!$B$5:$B$124,0))),INDEX(Field!$C$5:$C$124,MATCH(SUBSTITUTE(SUBSTITUTE(SUBSTITUTE(D28,"~","~~"),"*","~*"),"?","~?"),Field!$B$5:$B$124,0)),""))</f>
        <v/>
      </c>
      <c r="L28" s="207" t="str">
        <f>IF(OR(E28="",COUNTIF(Field!$B$5:$B$124,SUBSTITUTE(SUBSTITUTE(SUBSTITUTE(E28,"~","~~"),"*","~*"),"?","~?"))&lt;&gt;1),"",IF(ISNUMBER(INDEX(Field!$C$5:$C$124,MATCH(SUBSTITUTE(SUBSTITUTE(SUBSTITUTE(E28,"~","~~"),"*","~*"),"?","~?"),Field!$B$5:$B$124,0))),INDEX(Field!$C$5:$C$124,MATCH(SUBSTITUTE(SUBSTITUTE(SUBSTITUTE(E28,"~","~~"),"*","~*"),"?","~?"),Field!$B$5:$B$124,0)),""))</f>
        <v/>
      </c>
      <c r="M28" s="207" t="str">
        <f>IF(OR(F28="",COUNTIF(Field!$B$5:$B$124,SUBSTITUTE(SUBSTITUTE(SUBSTITUTE(F28,"~","~~"),"*","~*"),"?","~?"))&lt;&gt;1),"",IF(ISNUMBER(INDEX(Field!$C$5:$C$124,MATCH(SUBSTITUTE(SUBSTITUTE(SUBSTITUTE(F28,"~","~~"),"*","~*"),"?","~?"),Field!$B$5:$B$124,0))),INDEX(Field!$C$5:$C$124,MATCH(SUBSTITUTE(SUBSTITUTE(SUBSTITUTE(F28,"~","~~"),"*","~*"),"?","~?"),Field!$B$5:$B$124,0)),""))</f>
        <v/>
      </c>
      <c r="N28" s="207" t="str">
        <f>IF(OR(G28="",COUNTIF(Field!$B$5:$B$124,SUBSTITUTE(SUBSTITUTE(SUBSTITUTE(G28,"~","~~"),"*","~*"),"?","~?"))&lt;&gt;1),"",IF(ISNUMBER(INDEX(Field!$C$5:$C$124,MATCH(SUBSTITUTE(SUBSTITUTE(SUBSTITUTE(G28,"~","~~"),"*","~*"),"?","~?"),Field!$B$5:$B$124,0))),INDEX(Field!$C$5:$C$124,MATCH(SUBSTITUTE(SUBSTITUTE(SUBSTITUTE(G28,"~","~~"),"*","~*"),"?","~?"),Field!$B$5:$B$124,0)),""))</f>
        <v/>
      </c>
      <c r="O28" s="207" t="n">
        <f>COUNT(J28:N28)</f>
        <v>0</v>
      </c>
      <c r="P28" s="207" t="str">
        <f>IF(Q28="Ready",SUM(J28:N28)-MAX(J28:N28),"")</f>
        <v/>
      </c>
      <c r="Q28" s="207" t="str">
        <f>IF(AND(B28="",COUNTA(C28:H28)=0,S28=""),"",IF(B28="","Missing entry name",IF(H28&lt;&gt;"Yes","Awaiting submission",IF(OR(AND(C28&lt;&gt;"",COUNTIF($C$7:$G$30,SUBSTITUTE(SUBSTITUTE(SUBSTITUTE(C28,"~","~~"),"*","~*"),"?","~?"))&gt;1),AND(D28&lt;&gt;"",COUNTIF($C$7:$G$30,SUBSTITUTE(SUBSTITUTE(SUBSTITUTE(D28,"~","~~"),"*","~*"),"?","~?"))&gt;1),AND(E28&lt;&gt;"",COUNTIF($C$7:$G$30,SUBSTITUTE(SUBSTITUTE(SUBSTITUTE(E28,"~","~~"),"*","~*"),"?","~?"))&gt;1),AND(F28&lt;&gt;"",COUNTIF($C$7:$G$30,SUBSTITUTE(SUBSTITUTE(SUBSTITUTE(F28,"~","~~"),"*","~*"),"?","~?"))&gt;1),AND(G28&lt;&gt;"",COUNTIF($C$7:$G$30,SUBSTITUTE(SUBSTITUTE(SUBSTITUTE(G28,"~","~~"),"*","~*"),"?","~?"))&gt;1)),"Golfer already drafted",IF(COUNTBLANK(C28:G28)&gt;0,"Incomplete picks",IF(I28&lt;5,"Check field",IF(O28&lt;5,"Incomplete scores","Ready")))))))</f>
        <v/>
      </c>
      <c r="R28" s="207" t="str">
        <f>IF(Q28="Ready",1+COUNTIFS($Q$7:$Q$30,"Ready",$P$7:$P$30,"&lt;"&amp;P28),"")</f>
        <v/>
      </c>
      <c r="S28" s="226"/>
      <c r="T28" s="165" t="n">
        <f>IF(Q28="",1000,IF(Q28="Ready",R28,100))+ROW()/1000</f>
        <v>1000.028</v>
      </c>
    </row>
    <row r="29" ht="24" customHeight="1">
      <c r="A29" s="165" t="str">
        <v>Entry 23</v>
      </c>
      <c r="B29" s="226"/>
      <c r="C29" s="226"/>
      <c r="D29" s="226"/>
      <c r="E29" s="226"/>
      <c r="F29" s="226"/>
      <c r="G29" s="226"/>
      <c r="H29" s="226"/>
      <c r="I29" s="165" t="n">
        <f>IF(AND(C29&lt;&gt;"",COUNTIF(Field!$B$5:$B$124,SUBSTITUTE(SUBSTITUTE(SUBSTITUTE(C29,"~","~~"),"*","~*"),"?","~?"))=1),1,0)+IF(AND(D29&lt;&gt;"",COUNTIF(Field!$B$5:$B$124,SUBSTITUTE(SUBSTITUTE(SUBSTITUTE(D29,"~","~~"),"*","~*"),"?","~?"))=1),1,0)+IF(AND(E29&lt;&gt;"",COUNTIF(Field!$B$5:$B$124,SUBSTITUTE(SUBSTITUTE(SUBSTITUTE(E29,"~","~~"),"*","~*"),"?","~?"))=1),1,0)+IF(AND(F29&lt;&gt;"",COUNTIF(Field!$B$5:$B$124,SUBSTITUTE(SUBSTITUTE(SUBSTITUTE(F29,"~","~~"),"*","~*"),"?","~?"))=1),1,0)+IF(AND(G29&lt;&gt;"",COUNTIF(Field!$B$5:$B$124,SUBSTITUTE(SUBSTITUTE(SUBSTITUTE(G29,"~","~~"),"*","~*"),"?","~?"))=1),1,0)</f>
        <v>0</v>
      </c>
      <c r="J29" s="207" t="str">
        <f>IF(OR(C29="",COUNTIF(Field!$B$5:$B$124,SUBSTITUTE(SUBSTITUTE(SUBSTITUTE(C29,"~","~~"),"*","~*"),"?","~?"))&lt;&gt;1),"",IF(ISNUMBER(INDEX(Field!$C$5:$C$124,MATCH(SUBSTITUTE(SUBSTITUTE(SUBSTITUTE(C29,"~","~~"),"*","~*"),"?","~?"),Field!$B$5:$B$124,0))),INDEX(Field!$C$5:$C$124,MATCH(SUBSTITUTE(SUBSTITUTE(SUBSTITUTE(C29,"~","~~"),"*","~*"),"?","~?"),Field!$B$5:$B$124,0)),""))</f>
        <v/>
      </c>
      <c r="K29" s="207" t="str">
        <f>IF(OR(D29="",COUNTIF(Field!$B$5:$B$124,SUBSTITUTE(SUBSTITUTE(SUBSTITUTE(D29,"~","~~"),"*","~*"),"?","~?"))&lt;&gt;1),"",IF(ISNUMBER(INDEX(Field!$C$5:$C$124,MATCH(SUBSTITUTE(SUBSTITUTE(SUBSTITUTE(D29,"~","~~"),"*","~*"),"?","~?"),Field!$B$5:$B$124,0))),INDEX(Field!$C$5:$C$124,MATCH(SUBSTITUTE(SUBSTITUTE(SUBSTITUTE(D29,"~","~~"),"*","~*"),"?","~?"),Field!$B$5:$B$124,0)),""))</f>
        <v/>
      </c>
      <c r="L29" s="207" t="str">
        <f>IF(OR(E29="",COUNTIF(Field!$B$5:$B$124,SUBSTITUTE(SUBSTITUTE(SUBSTITUTE(E29,"~","~~"),"*","~*"),"?","~?"))&lt;&gt;1),"",IF(ISNUMBER(INDEX(Field!$C$5:$C$124,MATCH(SUBSTITUTE(SUBSTITUTE(SUBSTITUTE(E29,"~","~~"),"*","~*"),"?","~?"),Field!$B$5:$B$124,0))),INDEX(Field!$C$5:$C$124,MATCH(SUBSTITUTE(SUBSTITUTE(SUBSTITUTE(E29,"~","~~"),"*","~*"),"?","~?"),Field!$B$5:$B$124,0)),""))</f>
        <v/>
      </c>
      <c r="M29" s="207" t="str">
        <f>IF(OR(F29="",COUNTIF(Field!$B$5:$B$124,SUBSTITUTE(SUBSTITUTE(SUBSTITUTE(F29,"~","~~"),"*","~*"),"?","~?"))&lt;&gt;1),"",IF(ISNUMBER(INDEX(Field!$C$5:$C$124,MATCH(SUBSTITUTE(SUBSTITUTE(SUBSTITUTE(F29,"~","~~"),"*","~*"),"?","~?"),Field!$B$5:$B$124,0))),INDEX(Field!$C$5:$C$124,MATCH(SUBSTITUTE(SUBSTITUTE(SUBSTITUTE(F29,"~","~~"),"*","~*"),"?","~?"),Field!$B$5:$B$124,0)),""))</f>
        <v/>
      </c>
      <c r="N29" s="207" t="str">
        <f>IF(OR(G29="",COUNTIF(Field!$B$5:$B$124,SUBSTITUTE(SUBSTITUTE(SUBSTITUTE(G29,"~","~~"),"*","~*"),"?","~?"))&lt;&gt;1),"",IF(ISNUMBER(INDEX(Field!$C$5:$C$124,MATCH(SUBSTITUTE(SUBSTITUTE(SUBSTITUTE(G29,"~","~~"),"*","~*"),"?","~?"),Field!$B$5:$B$124,0))),INDEX(Field!$C$5:$C$124,MATCH(SUBSTITUTE(SUBSTITUTE(SUBSTITUTE(G29,"~","~~"),"*","~*"),"?","~?"),Field!$B$5:$B$124,0)),""))</f>
        <v/>
      </c>
      <c r="O29" s="207" t="n">
        <f>COUNT(J29:N29)</f>
        <v>0</v>
      </c>
      <c r="P29" s="207" t="str">
        <f>IF(Q29="Ready",SUM(J29:N29)-MAX(J29:N29),"")</f>
        <v/>
      </c>
      <c r="Q29" s="207" t="str">
        <f>IF(AND(B29="",COUNTA(C29:H29)=0,S29=""),"",IF(B29="","Missing entry name",IF(H29&lt;&gt;"Yes","Awaiting submission",IF(OR(AND(C29&lt;&gt;"",COUNTIF($C$7:$G$30,SUBSTITUTE(SUBSTITUTE(SUBSTITUTE(C29,"~","~~"),"*","~*"),"?","~?"))&gt;1),AND(D29&lt;&gt;"",COUNTIF($C$7:$G$30,SUBSTITUTE(SUBSTITUTE(SUBSTITUTE(D29,"~","~~"),"*","~*"),"?","~?"))&gt;1),AND(E29&lt;&gt;"",COUNTIF($C$7:$G$30,SUBSTITUTE(SUBSTITUTE(SUBSTITUTE(E29,"~","~~"),"*","~*"),"?","~?"))&gt;1),AND(F29&lt;&gt;"",COUNTIF($C$7:$G$30,SUBSTITUTE(SUBSTITUTE(SUBSTITUTE(F29,"~","~~"),"*","~*"),"?","~?"))&gt;1),AND(G29&lt;&gt;"",COUNTIF($C$7:$G$30,SUBSTITUTE(SUBSTITUTE(SUBSTITUTE(G29,"~","~~"),"*","~*"),"?","~?"))&gt;1)),"Golfer already drafted",IF(COUNTBLANK(C29:G29)&gt;0,"Incomplete picks",IF(I29&lt;5,"Check field",IF(O29&lt;5,"Incomplete scores","Ready")))))))</f>
        <v/>
      </c>
      <c r="R29" s="207" t="str">
        <f>IF(Q29="Ready",1+COUNTIFS($Q$7:$Q$30,"Ready",$P$7:$P$30,"&lt;"&amp;P29),"")</f>
        <v/>
      </c>
      <c r="S29" s="226"/>
      <c r="T29" s="165" t="n">
        <f>IF(Q29="",1000,IF(Q29="Ready",R29,100))+ROW()/1000</f>
        <v>1000.029</v>
      </c>
    </row>
    <row r="30" ht="24" customHeight="1">
      <c r="A30" s="165" t="str">
        <v>Entry 24</v>
      </c>
      <c r="B30" s="226"/>
      <c r="C30" s="226"/>
      <c r="D30" s="226"/>
      <c r="E30" s="226"/>
      <c r="F30" s="226"/>
      <c r="G30" s="226"/>
      <c r="H30" s="226"/>
      <c r="I30" s="165" t="n">
        <f>IF(AND(C30&lt;&gt;"",COUNTIF(Field!$B$5:$B$124,SUBSTITUTE(SUBSTITUTE(SUBSTITUTE(C30,"~","~~"),"*","~*"),"?","~?"))=1),1,0)+IF(AND(D30&lt;&gt;"",COUNTIF(Field!$B$5:$B$124,SUBSTITUTE(SUBSTITUTE(SUBSTITUTE(D30,"~","~~"),"*","~*"),"?","~?"))=1),1,0)+IF(AND(E30&lt;&gt;"",COUNTIF(Field!$B$5:$B$124,SUBSTITUTE(SUBSTITUTE(SUBSTITUTE(E30,"~","~~"),"*","~*"),"?","~?"))=1),1,0)+IF(AND(F30&lt;&gt;"",COUNTIF(Field!$B$5:$B$124,SUBSTITUTE(SUBSTITUTE(SUBSTITUTE(F30,"~","~~"),"*","~*"),"?","~?"))=1),1,0)+IF(AND(G30&lt;&gt;"",COUNTIF(Field!$B$5:$B$124,SUBSTITUTE(SUBSTITUTE(SUBSTITUTE(G30,"~","~~"),"*","~*"),"?","~?"))=1),1,0)</f>
        <v>0</v>
      </c>
      <c r="J30" s="207" t="str">
        <f>IF(OR(C30="",COUNTIF(Field!$B$5:$B$124,SUBSTITUTE(SUBSTITUTE(SUBSTITUTE(C30,"~","~~"),"*","~*"),"?","~?"))&lt;&gt;1),"",IF(ISNUMBER(INDEX(Field!$C$5:$C$124,MATCH(SUBSTITUTE(SUBSTITUTE(SUBSTITUTE(C30,"~","~~"),"*","~*"),"?","~?"),Field!$B$5:$B$124,0))),INDEX(Field!$C$5:$C$124,MATCH(SUBSTITUTE(SUBSTITUTE(SUBSTITUTE(C30,"~","~~"),"*","~*"),"?","~?"),Field!$B$5:$B$124,0)),""))</f>
        <v/>
      </c>
      <c r="K30" s="207" t="str">
        <f>IF(OR(D30="",COUNTIF(Field!$B$5:$B$124,SUBSTITUTE(SUBSTITUTE(SUBSTITUTE(D30,"~","~~"),"*","~*"),"?","~?"))&lt;&gt;1),"",IF(ISNUMBER(INDEX(Field!$C$5:$C$124,MATCH(SUBSTITUTE(SUBSTITUTE(SUBSTITUTE(D30,"~","~~"),"*","~*"),"?","~?"),Field!$B$5:$B$124,0))),INDEX(Field!$C$5:$C$124,MATCH(SUBSTITUTE(SUBSTITUTE(SUBSTITUTE(D30,"~","~~"),"*","~*"),"?","~?"),Field!$B$5:$B$124,0)),""))</f>
        <v/>
      </c>
      <c r="L30" s="207" t="str">
        <f>IF(OR(E30="",COUNTIF(Field!$B$5:$B$124,SUBSTITUTE(SUBSTITUTE(SUBSTITUTE(E30,"~","~~"),"*","~*"),"?","~?"))&lt;&gt;1),"",IF(ISNUMBER(INDEX(Field!$C$5:$C$124,MATCH(SUBSTITUTE(SUBSTITUTE(SUBSTITUTE(E30,"~","~~"),"*","~*"),"?","~?"),Field!$B$5:$B$124,0))),INDEX(Field!$C$5:$C$124,MATCH(SUBSTITUTE(SUBSTITUTE(SUBSTITUTE(E30,"~","~~"),"*","~*"),"?","~?"),Field!$B$5:$B$124,0)),""))</f>
        <v/>
      </c>
      <c r="M30" s="207" t="str">
        <f>IF(OR(F30="",COUNTIF(Field!$B$5:$B$124,SUBSTITUTE(SUBSTITUTE(SUBSTITUTE(F30,"~","~~"),"*","~*"),"?","~?"))&lt;&gt;1),"",IF(ISNUMBER(INDEX(Field!$C$5:$C$124,MATCH(SUBSTITUTE(SUBSTITUTE(SUBSTITUTE(F30,"~","~~"),"*","~*"),"?","~?"),Field!$B$5:$B$124,0))),INDEX(Field!$C$5:$C$124,MATCH(SUBSTITUTE(SUBSTITUTE(SUBSTITUTE(F30,"~","~~"),"*","~*"),"?","~?"),Field!$B$5:$B$124,0)),""))</f>
        <v/>
      </c>
      <c r="N30" s="207" t="str">
        <f>IF(OR(G30="",COUNTIF(Field!$B$5:$B$124,SUBSTITUTE(SUBSTITUTE(SUBSTITUTE(G30,"~","~~"),"*","~*"),"?","~?"))&lt;&gt;1),"",IF(ISNUMBER(INDEX(Field!$C$5:$C$124,MATCH(SUBSTITUTE(SUBSTITUTE(SUBSTITUTE(G30,"~","~~"),"*","~*"),"?","~?"),Field!$B$5:$B$124,0))),INDEX(Field!$C$5:$C$124,MATCH(SUBSTITUTE(SUBSTITUTE(SUBSTITUTE(G30,"~","~~"),"*","~*"),"?","~?"),Field!$B$5:$B$124,0)),""))</f>
        <v/>
      </c>
      <c r="O30" s="207" t="n">
        <f>COUNT(J30:N30)</f>
        <v>0</v>
      </c>
      <c r="P30" s="207" t="str">
        <f>IF(Q30="Ready",SUM(J30:N30)-MAX(J30:N30),"")</f>
        <v/>
      </c>
      <c r="Q30" s="207" t="str">
        <f>IF(AND(B30="",COUNTA(C30:H30)=0,S30=""),"",IF(B30="","Missing entry name",IF(H30&lt;&gt;"Yes","Awaiting submission",IF(OR(AND(C30&lt;&gt;"",COUNTIF($C$7:$G$30,SUBSTITUTE(SUBSTITUTE(SUBSTITUTE(C30,"~","~~"),"*","~*"),"?","~?"))&gt;1),AND(D30&lt;&gt;"",COUNTIF($C$7:$G$30,SUBSTITUTE(SUBSTITUTE(SUBSTITUTE(D30,"~","~~"),"*","~*"),"?","~?"))&gt;1),AND(E30&lt;&gt;"",COUNTIF($C$7:$G$30,SUBSTITUTE(SUBSTITUTE(SUBSTITUTE(E30,"~","~~"),"*","~*"),"?","~?"))&gt;1),AND(F30&lt;&gt;"",COUNTIF($C$7:$G$30,SUBSTITUTE(SUBSTITUTE(SUBSTITUTE(F30,"~","~~"),"*","~*"),"?","~?"))&gt;1),AND(G30&lt;&gt;"",COUNTIF($C$7:$G$30,SUBSTITUTE(SUBSTITUTE(SUBSTITUTE(G30,"~","~~"),"*","~*"),"?","~?"))&gt;1)),"Golfer already drafted",IF(COUNTBLANK(C30:G30)&gt;0,"Incomplete picks",IF(I30&lt;5,"Check field",IF(O30&lt;5,"Incomplete scores","Ready")))))))</f>
        <v/>
      </c>
      <c r="R30" s="207" t="str">
        <f>IF(Q30="Ready",1+COUNTIFS($Q$7:$Q$30,"Ready",$P$7:$P$30,"&lt;"&amp;P30),"")</f>
        <v/>
      </c>
      <c r="S30" s="226"/>
      <c r="T30" s="165" t="n">
        <f>IF(Q30="",1000,IF(Q30="Ready",R30,100))+ROW()/1000</f>
        <v>1000.03</v>
      </c>
    </row>
    <row r="31" ht="24" customHeight="1">
      <c r="A31" s="165"/>
      <c r="B31" s="165"/>
      <c r="C31" s="165"/>
      <c r="D31" s="165"/>
      <c r="E31" s="165"/>
      <c r="F31" s="165"/>
      <c r="G31" s="165"/>
      <c r="H31" s="165"/>
      <c r="I31" s="165"/>
      <c r="J31" s="165"/>
      <c r="K31" s="165"/>
      <c r="L31" s="165"/>
      <c r="M31" s="165"/>
      <c r="N31" s="165"/>
      <c r="O31" s="165"/>
      <c r="P31" s="165"/>
      <c r="Q31" s="165"/>
      <c r="R31" s="165"/>
      <c r="S31" s="165"/>
      <c r="T31" s="165"/>
    </row>
    <row r="32" ht="24" customHeight="1">
      <c r="A32" s="165"/>
      <c r="B32" s="165"/>
      <c r="C32" s="165"/>
      <c r="D32" s="165"/>
      <c r="E32" s="165"/>
      <c r="F32" s="165"/>
      <c r="G32" s="165"/>
      <c r="H32" s="165"/>
      <c r="I32" s="165"/>
      <c r="J32" s="165"/>
      <c r="K32" s="165"/>
      <c r="L32" s="165"/>
      <c r="M32" s="165"/>
      <c r="N32" s="165"/>
      <c r="O32" s="165"/>
      <c r="P32" s="165"/>
      <c r="Q32" s="165"/>
      <c r="R32" s="165"/>
      <c r="S32" s="165"/>
      <c r="T32" s="165"/>
    </row>
    <row r="33" ht="24" customHeight="1">
      <c r="A33" s="165"/>
      <c r="B33" s="165"/>
      <c r="C33" s="165"/>
      <c r="D33" s="165"/>
      <c r="E33" s="165"/>
      <c r="F33" s="165"/>
      <c r="G33" s="165"/>
      <c r="H33" s="165"/>
      <c r="I33" s="165"/>
      <c r="J33" s="165"/>
      <c r="K33" s="165"/>
      <c r="L33" s="165"/>
      <c r="M33" s="165"/>
      <c r="N33" s="165"/>
      <c r="O33" s="165"/>
      <c r="P33" s="165"/>
      <c r="Q33" s="165"/>
      <c r="R33" s="165"/>
      <c r="S33" s="165"/>
      <c r="T33" s="165"/>
    </row>
    <row r="34" ht="24" customHeight="1">
      <c r="A34" s="165"/>
      <c r="B34" s="165"/>
      <c r="C34" s="165"/>
      <c r="D34" s="165"/>
      <c r="E34" s="165"/>
      <c r="F34" s="165"/>
      <c r="G34" s="165"/>
      <c r="H34" s="165"/>
      <c r="I34" s="165"/>
      <c r="J34" s="165"/>
      <c r="K34" s="165"/>
      <c r="L34" s="165"/>
      <c r="M34" s="165"/>
      <c r="N34" s="165"/>
      <c r="O34" s="165"/>
      <c r="P34" s="165"/>
      <c r="Q34" s="165"/>
      <c r="R34" s="165"/>
      <c r="S34" s="165"/>
      <c r="T34" s="165"/>
    </row>
    <row r="35" ht="36" customHeight="1">
      <c r="A35" s="190" t="str">
        <f>IF(Rules!B5="","Snake draft standings",Rules!B5&amp;" — Snake draft")</f>
        <v>Snake draft standings</v>
      </c>
      <c r="B35" s="166"/>
      <c r="C35" s="166"/>
      <c r="D35" s="166"/>
      <c r="E35" s="166"/>
      <c r="F35" s="165"/>
      <c r="G35" s="165"/>
      <c r="H35" s="165"/>
      <c r="I35" s="165"/>
      <c r="J35" s="165"/>
      <c r="K35" s="165"/>
      <c r="L35" s="165"/>
      <c r="M35" s="165"/>
      <c r="N35" s="165"/>
      <c r="O35" s="165"/>
      <c r="P35" s="165"/>
      <c r="Q35" s="165"/>
      <c r="R35" s="165"/>
      <c r="S35" s="165"/>
      <c r="T35" s="165"/>
    </row>
    <row r="36" ht="36" customHeight="1">
      <c r="A36" s="166" t="str">
        <f>IF(Rules!B12="","Set scoring stage / as of in Rules before sharing",Rules!B12)</f>
        <v>Set scoring stage / as of in Rules before sharing</v>
      </c>
      <c r="B36" s="166"/>
      <c r="C36" s="166"/>
      <c r="D36" s="166"/>
      <c r="E36" s="166"/>
      <c r="F36" s="165"/>
      <c r="G36" s="165"/>
      <c r="H36" s="165"/>
      <c r="I36" s="165"/>
      <c r="J36" s="165"/>
      <c r="K36" s="165"/>
      <c r="L36" s="165"/>
      <c r="M36" s="165"/>
      <c r="N36" s="165"/>
      <c r="O36" s="165"/>
      <c r="P36" s="165"/>
      <c r="Q36" s="165"/>
      <c r="R36" s="165"/>
      <c r="S36" s="165"/>
      <c r="T36" s="165"/>
    </row>
    <row r="37" ht="24" customHeight="1">
      <c r="A37" s="165"/>
      <c r="B37" s="165"/>
      <c r="C37" s="165"/>
      <c r="D37" s="165"/>
      <c r="E37" s="165"/>
      <c r="F37" s="165"/>
      <c r="G37" s="165"/>
      <c r="H37" s="165"/>
      <c r="I37" s="165"/>
      <c r="J37" s="165"/>
      <c r="K37" s="165"/>
      <c r="L37" s="165"/>
      <c r="M37" s="165"/>
      <c r="N37" s="165"/>
      <c r="O37" s="165"/>
      <c r="P37" s="165"/>
      <c r="Q37" s="165"/>
      <c r="R37" s="165"/>
      <c r="S37" s="165"/>
      <c r="T37" s="165"/>
    </row>
    <row r="38" ht="36" customHeight="1">
      <c r="A38" s="204" t="str">
        <v>Place</v>
      </c>
      <c r="B38" s="204" t="str">
        <v>Entry ID</v>
      </c>
      <c r="C38" s="204" t="str">
        <v>Entry name</v>
      </c>
      <c r="D38" s="204" t="str">
        <v>Best four</v>
      </c>
      <c r="E38" s="204" t="str">
        <v>Status</v>
      </c>
      <c r="F38" s="165"/>
      <c r="G38" s="165"/>
      <c r="H38" s="165"/>
      <c r="I38" s="165"/>
      <c r="J38" s="165"/>
      <c r="K38" s="165"/>
      <c r="L38" s="165"/>
      <c r="M38" s="165"/>
      <c r="N38" s="165"/>
      <c r="O38" s="165"/>
      <c r="P38" s="165"/>
      <c r="Q38" s="165"/>
      <c r="R38" s="165"/>
      <c r="S38" s="165"/>
      <c r="T38" s="165"/>
    </row>
    <row r="39" ht="24" customHeight="1">
      <c r="A39" s="188" t="str">
        <f>IF(INDEX($Q$7:$Q$30,MATCH(SMALL($T$7:$T$30,1),$T$7:$T$30,0))="","",IF(INDEX($R$7:$R$30,MATCH(SMALL($T$7:$T$30,1),$T$7:$T$30,0))="","",INDEX($R$7:$R$30,MATCH(SMALL($T$7:$T$30,1),$T$7:$T$30,0))))</f>
        <v/>
      </c>
      <c r="B39" s="165" t="str">
        <f>IF(INDEX($Q$7:$Q$30,MATCH(SMALL($T$7:$T$30,1),$T$7:$T$30,0))="","",IF(INDEX($A$7:$A$30,MATCH(SMALL($T$7:$T$30,1),$T$7:$T$30,0))="","",INDEX($A$7:$A$30,MATCH(SMALL($T$7:$T$30,1),$T$7:$T$30,0))))</f>
        <v/>
      </c>
      <c r="C39" s="165" t="str">
        <f>IF(INDEX($Q$7:$Q$30,MATCH(SMALL($T$7:$T$30,1),$T$7:$T$30,0))="","",IF(INDEX($B$7:$B$30,MATCH(SMALL($T$7:$T$30,1),$T$7:$T$30,0))="","",INDEX($B$7:$B$30,MATCH(SMALL($T$7:$T$30,1),$T$7:$T$30,0))))</f>
        <v/>
      </c>
      <c r="D39" s="188" t="str">
        <f>IF(INDEX($Q$7:$Q$30,MATCH(SMALL($T$7:$T$30,1),$T$7:$T$30,0))="","",IF(INDEX($P$7:$P$30,MATCH(SMALL($T$7:$T$30,1),$T$7:$T$30,0))="","",INDEX($P$7:$P$30,MATCH(SMALL($T$7:$T$30,1),$T$7:$T$30,0))))</f>
        <v/>
      </c>
      <c r="E39" s="165" t="str">
        <f>IF(INDEX($Q$7:$Q$30,MATCH(SMALL($T$7:$T$30,1),$T$7:$T$30,0))="","",IF(INDEX($Q$7:$Q$30,MATCH(SMALL($T$7:$T$30,1),$T$7:$T$30,0))="","",INDEX($Q$7:$Q$30,MATCH(SMALL($T$7:$T$30,1),$T$7:$T$30,0))))</f>
        <v/>
      </c>
      <c r="F39" s="165"/>
      <c r="G39" s="165"/>
      <c r="H39" s="165"/>
      <c r="I39" s="165"/>
      <c r="J39" s="165"/>
      <c r="K39" s="165"/>
      <c r="L39" s="165"/>
      <c r="M39" s="165"/>
      <c r="N39" s="165"/>
      <c r="O39" s="165"/>
      <c r="P39" s="165"/>
      <c r="Q39" s="165"/>
      <c r="R39" s="165"/>
      <c r="S39" s="165"/>
      <c r="T39" s="165"/>
    </row>
    <row r="40" ht="24" customHeight="1">
      <c r="A40" s="188" t="str">
        <f>IF(INDEX($Q$7:$Q$30,MATCH(SMALL($T$7:$T$30,2),$T$7:$T$30,0))="","",IF(INDEX($R$7:$R$30,MATCH(SMALL($T$7:$T$30,2),$T$7:$T$30,0))="","",INDEX($R$7:$R$30,MATCH(SMALL($T$7:$T$30,2),$T$7:$T$30,0))))</f>
        <v/>
      </c>
      <c r="B40" s="165" t="str">
        <f>IF(INDEX($Q$7:$Q$30,MATCH(SMALL($T$7:$T$30,2),$T$7:$T$30,0))="","",IF(INDEX($A$7:$A$30,MATCH(SMALL($T$7:$T$30,2),$T$7:$T$30,0))="","",INDEX($A$7:$A$30,MATCH(SMALL($T$7:$T$30,2),$T$7:$T$30,0))))</f>
        <v/>
      </c>
      <c r="C40" s="165" t="str">
        <f>IF(INDEX($Q$7:$Q$30,MATCH(SMALL($T$7:$T$30,2),$T$7:$T$30,0))="","",IF(INDEX($B$7:$B$30,MATCH(SMALL($T$7:$T$30,2),$T$7:$T$30,0))="","",INDEX($B$7:$B$30,MATCH(SMALL($T$7:$T$30,2),$T$7:$T$30,0))))</f>
        <v/>
      </c>
      <c r="D40" s="188" t="str">
        <f>IF(INDEX($Q$7:$Q$30,MATCH(SMALL($T$7:$T$30,2),$T$7:$T$30,0))="","",IF(INDEX($P$7:$P$30,MATCH(SMALL($T$7:$T$30,2),$T$7:$T$30,0))="","",INDEX($P$7:$P$30,MATCH(SMALL($T$7:$T$30,2),$T$7:$T$30,0))))</f>
        <v/>
      </c>
      <c r="E40" s="165" t="str">
        <f>IF(INDEX($Q$7:$Q$30,MATCH(SMALL($T$7:$T$30,2),$T$7:$T$30,0))="","",IF(INDEX($Q$7:$Q$30,MATCH(SMALL($T$7:$T$30,2),$T$7:$T$30,0))="","",INDEX($Q$7:$Q$30,MATCH(SMALL($T$7:$T$30,2),$T$7:$T$30,0))))</f>
        <v/>
      </c>
      <c r="F40" s="165"/>
      <c r="G40" s="165"/>
      <c r="H40" s="165"/>
      <c r="I40" s="165"/>
      <c r="J40" s="165"/>
      <c r="K40" s="165"/>
      <c r="L40" s="165"/>
      <c r="M40" s="165"/>
      <c r="N40" s="165"/>
      <c r="O40" s="165"/>
      <c r="P40" s="165"/>
      <c r="Q40" s="165"/>
      <c r="R40" s="165"/>
      <c r="S40" s="165"/>
      <c r="T40" s="165"/>
    </row>
    <row r="41" ht="24" customHeight="1">
      <c r="A41" s="188" t="str">
        <f>IF(INDEX($Q$7:$Q$30,MATCH(SMALL($T$7:$T$30,3),$T$7:$T$30,0))="","",IF(INDEX($R$7:$R$30,MATCH(SMALL($T$7:$T$30,3),$T$7:$T$30,0))="","",INDEX($R$7:$R$30,MATCH(SMALL($T$7:$T$30,3),$T$7:$T$30,0))))</f>
        <v/>
      </c>
      <c r="B41" s="165" t="str">
        <f>IF(INDEX($Q$7:$Q$30,MATCH(SMALL($T$7:$T$30,3),$T$7:$T$30,0))="","",IF(INDEX($A$7:$A$30,MATCH(SMALL($T$7:$T$30,3),$T$7:$T$30,0))="","",INDEX($A$7:$A$30,MATCH(SMALL($T$7:$T$30,3),$T$7:$T$30,0))))</f>
        <v/>
      </c>
      <c r="C41" s="165" t="str">
        <f>IF(INDEX($Q$7:$Q$30,MATCH(SMALL($T$7:$T$30,3),$T$7:$T$30,0))="","",IF(INDEX($B$7:$B$30,MATCH(SMALL($T$7:$T$30,3),$T$7:$T$30,0))="","",INDEX($B$7:$B$30,MATCH(SMALL($T$7:$T$30,3),$T$7:$T$30,0))))</f>
        <v/>
      </c>
      <c r="D41" s="188" t="str">
        <f>IF(INDEX($Q$7:$Q$30,MATCH(SMALL($T$7:$T$30,3),$T$7:$T$30,0))="","",IF(INDEX($P$7:$P$30,MATCH(SMALL($T$7:$T$30,3),$T$7:$T$30,0))="","",INDEX($P$7:$P$30,MATCH(SMALL($T$7:$T$30,3),$T$7:$T$30,0))))</f>
        <v/>
      </c>
      <c r="E41" s="165" t="str">
        <f>IF(INDEX($Q$7:$Q$30,MATCH(SMALL($T$7:$T$30,3),$T$7:$T$30,0))="","",IF(INDEX($Q$7:$Q$30,MATCH(SMALL($T$7:$T$30,3),$T$7:$T$30,0))="","",INDEX($Q$7:$Q$30,MATCH(SMALL($T$7:$T$30,3),$T$7:$T$30,0))))</f>
        <v/>
      </c>
      <c r="F41" s="165"/>
      <c r="G41" s="165"/>
      <c r="H41" s="165"/>
      <c r="I41" s="165"/>
      <c r="J41" s="165"/>
      <c r="K41" s="165"/>
      <c r="L41" s="165"/>
      <c r="M41" s="165"/>
      <c r="N41" s="165"/>
      <c r="O41" s="165"/>
      <c r="P41" s="165"/>
      <c r="Q41" s="165"/>
      <c r="R41" s="165"/>
      <c r="S41" s="165"/>
      <c r="T41" s="165"/>
    </row>
    <row r="42" ht="24" customHeight="1">
      <c r="A42" s="188" t="str">
        <f>IF(INDEX($Q$7:$Q$30,MATCH(SMALL($T$7:$T$30,4),$T$7:$T$30,0))="","",IF(INDEX($R$7:$R$30,MATCH(SMALL($T$7:$T$30,4),$T$7:$T$30,0))="","",INDEX($R$7:$R$30,MATCH(SMALL($T$7:$T$30,4),$T$7:$T$30,0))))</f>
        <v/>
      </c>
      <c r="B42" s="165" t="str">
        <f>IF(INDEX($Q$7:$Q$30,MATCH(SMALL($T$7:$T$30,4),$T$7:$T$30,0))="","",IF(INDEX($A$7:$A$30,MATCH(SMALL($T$7:$T$30,4),$T$7:$T$30,0))="","",INDEX($A$7:$A$30,MATCH(SMALL($T$7:$T$30,4),$T$7:$T$30,0))))</f>
        <v/>
      </c>
      <c r="C42" s="165" t="str">
        <f>IF(INDEX($Q$7:$Q$30,MATCH(SMALL($T$7:$T$30,4),$T$7:$T$30,0))="","",IF(INDEX($B$7:$B$30,MATCH(SMALL($T$7:$T$30,4),$T$7:$T$30,0))="","",INDEX($B$7:$B$30,MATCH(SMALL($T$7:$T$30,4),$T$7:$T$30,0))))</f>
        <v/>
      </c>
      <c r="D42" s="188" t="str">
        <f>IF(INDEX($Q$7:$Q$30,MATCH(SMALL($T$7:$T$30,4),$T$7:$T$30,0))="","",IF(INDEX($P$7:$P$30,MATCH(SMALL($T$7:$T$30,4),$T$7:$T$30,0))="","",INDEX($P$7:$P$30,MATCH(SMALL($T$7:$T$30,4),$T$7:$T$30,0))))</f>
        <v/>
      </c>
      <c r="E42" s="165" t="str">
        <f>IF(INDEX($Q$7:$Q$30,MATCH(SMALL($T$7:$T$30,4),$T$7:$T$30,0))="","",IF(INDEX($Q$7:$Q$30,MATCH(SMALL($T$7:$T$30,4),$T$7:$T$30,0))="","",INDEX($Q$7:$Q$30,MATCH(SMALL($T$7:$T$30,4),$T$7:$T$30,0))))</f>
        <v/>
      </c>
      <c r="F42" s="165"/>
      <c r="G42" s="165"/>
      <c r="H42" s="165"/>
      <c r="I42" s="165"/>
      <c r="J42" s="165"/>
      <c r="K42" s="165"/>
      <c r="L42" s="165"/>
      <c r="M42" s="165"/>
      <c r="N42" s="165"/>
      <c r="O42" s="165"/>
      <c r="P42" s="165"/>
      <c r="Q42" s="165"/>
      <c r="R42" s="165"/>
      <c r="S42" s="165"/>
      <c r="T42" s="165"/>
    </row>
    <row r="43" ht="24" customHeight="1">
      <c r="A43" s="188" t="str">
        <f>IF(INDEX($Q$7:$Q$30,MATCH(SMALL($T$7:$T$30,5),$T$7:$T$30,0))="","",IF(INDEX($R$7:$R$30,MATCH(SMALL($T$7:$T$30,5),$T$7:$T$30,0))="","",INDEX($R$7:$R$30,MATCH(SMALL($T$7:$T$30,5),$T$7:$T$30,0))))</f>
        <v/>
      </c>
      <c r="B43" s="165" t="str">
        <f>IF(INDEX($Q$7:$Q$30,MATCH(SMALL($T$7:$T$30,5),$T$7:$T$30,0))="","",IF(INDEX($A$7:$A$30,MATCH(SMALL($T$7:$T$30,5),$T$7:$T$30,0))="","",INDEX($A$7:$A$30,MATCH(SMALL($T$7:$T$30,5),$T$7:$T$30,0))))</f>
        <v/>
      </c>
      <c r="C43" s="165" t="str">
        <f>IF(INDEX($Q$7:$Q$30,MATCH(SMALL($T$7:$T$30,5),$T$7:$T$30,0))="","",IF(INDEX($B$7:$B$30,MATCH(SMALL($T$7:$T$30,5),$T$7:$T$30,0))="","",INDEX($B$7:$B$30,MATCH(SMALL($T$7:$T$30,5),$T$7:$T$30,0))))</f>
        <v/>
      </c>
      <c r="D43" s="188" t="str">
        <f>IF(INDEX($Q$7:$Q$30,MATCH(SMALL($T$7:$T$30,5),$T$7:$T$30,0))="","",IF(INDEX($P$7:$P$30,MATCH(SMALL($T$7:$T$30,5),$T$7:$T$30,0))="","",INDEX($P$7:$P$30,MATCH(SMALL($T$7:$T$30,5),$T$7:$T$30,0))))</f>
        <v/>
      </c>
      <c r="E43" s="165" t="str">
        <f>IF(INDEX($Q$7:$Q$30,MATCH(SMALL($T$7:$T$30,5),$T$7:$T$30,0))="","",IF(INDEX($Q$7:$Q$30,MATCH(SMALL($T$7:$T$30,5),$T$7:$T$30,0))="","",INDEX($Q$7:$Q$30,MATCH(SMALL($T$7:$T$30,5),$T$7:$T$30,0))))</f>
        <v/>
      </c>
      <c r="F43" s="165"/>
      <c r="G43" s="165"/>
      <c r="H43" s="165"/>
      <c r="I43" s="165"/>
      <c r="J43" s="165"/>
      <c r="K43" s="165"/>
      <c r="L43" s="165"/>
      <c r="M43" s="165"/>
      <c r="N43" s="165"/>
      <c r="O43" s="165"/>
      <c r="P43" s="165"/>
      <c r="Q43" s="165"/>
      <c r="R43" s="165"/>
      <c r="S43" s="165"/>
      <c r="T43" s="165"/>
    </row>
    <row r="44" ht="24" customHeight="1">
      <c r="A44" s="188" t="str">
        <f>IF(INDEX($Q$7:$Q$30,MATCH(SMALL($T$7:$T$30,6),$T$7:$T$30,0))="","",IF(INDEX($R$7:$R$30,MATCH(SMALL($T$7:$T$30,6),$T$7:$T$30,0))="","",INDEX($R$7:$R$30,MATCH(SMALL($T$7:$T$30,6),$T$7:$T$30,0))))</f>
        <v/>
      </c>
      <c r="B44" s="165" t="str">
        <f>IF(INDEX($Q$7:$Q$30,MATCH(SMALL($T$7:$T$30,6),$T$7:$T$30,0))="","",IF(INDEX($A$7:$A$30,MATCH(SMALL($T$7:$T$30,6),$T$7:$T$30,0))="","",INDEX($A$7:$A$30,MATCH(SMALL($T$7:$T$30,6),$T$7:$T$30,0))))</f>
        <v/>
      </c>
      <c r="C44" s="165" t="str">
        <f>IF(INDEX($Q$7:$Q$30,MATCH(SMALL($T$7:$T$30,6),$T$7:$T$30,0))="","",IF(INDEX($B$7:$B$30,MATCH(SMALL($T$7:$T$30,6),$T$7:$T$30,0))="","",INDEX($B$7:$B$30,MATCH(SMALL($T$7:$T$30,6),$T$7:$T$30,0))))</f>
        <v/>
      </c>
      <c r="D44" s="188" t="str">
        <f>IF(INDEX($Q$7:$Q$30,MATCH(SMALL($T$7:$T$30,6),$T$7:$T$30,0))="","",IF(INDEX($P$7:$P$30,MATCH(SMALL($T$7:$T$30,6),$T$7:$T$30,0))="","",INDEX($P$7:$P$30,MATCH(SMALL($T$7:$T$30,6),$T$7:$T$30,0))))</f>
        <v/>
      </c>
      <c r="E44" s="165" t="str">
        <f>IF(INDEX($Q$7:$Q$30,MATCH(SMALL($T$7:$T$30,6),$T$7:$T$30,0))="","",IF(INDEX($Q$7:$Q$30,MATCH(SMALL($T$7:$T$30,6),$T$7:$T$30,0))="","",INDEX($Q$7:$Q$30,MATCH(SMALL($T$7:$T$30,6),$T$7:$T$30,0))))</f>
        <v/>
      </c>
      <c r="F44" s="165"/>
      <c r="G44" s="165"/>
      <c r="H44" s="165"/>
      <c r="I44" s="165"/>
      <c r="J44" s="165"/>
      <c r="K44" s="165"/>
      <c r="L44" s="165"/>
      <c r="M44" s="165"/>
      <c r="N44" s="165"/>
      <c r="O44" s="165"/>
      <c r="P44" s="165"/>
      <c r="Q44" s="165"/>
      <c r="R44" s="165"/>
      <c r="S44" s="165"/>
      <c r="T44" s="165"/>
    </row>
    <row r="45" ht="24" customHeight="1">
      <c r="A45" s="188" t="str">
        <f>IF(INDEX($Q$7:$Q$30,MATCH(SMALL($T$7:$T$30,7),$T$7:$T$30,0))="","",IF(INDEX($R$7:$R$30,MATCH(SMALL($T$7:$T$30,7),$T$7:$T$30,0))="","",INDEX($R$7:$R$30,MATCH(SMALL($T$7:$T$30,7),$T$7:$T$30,0))))</f>
        <v/>
      </c>
      <c r="B45" s="165" t="str">
        <f>IF(INDEX($Q$7:$Q$30,MATCH(SMALL($T$7:$T$30,7),$T$7:$T$30,0))="","",IF(INDEX($A$7:$A$30,MATCH(SMALL($T$7:$T$30,7),$T$7:$T$30,0))="","",INDEX($A$7:$A$30,MATCH(SMALL($T$7:$T$30,7),$T$7:$T$30,0))))</f>
        <v/>
      </c>
      <c r="C45" s="165" t="str">
        <f>IF(INDEX($Q$7:$Q$30,MATCH(SMALL($T$7:$T$30,7),$T$7:$T$30,0))="","",IF(INDEX($B$7:$B$30,MATCH(SMALL($T$7:$T$30,7),$T$7:$T$30,0))="","",INDEX($B$7:$B$30,MATCH(SMALL($T$7:$T$30,7),$T$7:$T$30,0))))</f>
        <v/>
      </c>
      <c r="D45" s="188" t="str">
        <f>IF(INDEX($Q$7:$Q$30,MATCH(SMALL($T$7:$T$30,7),$T$7:$T$30,0))="","",IF(INDEX($P$7:$P$30,MATCH(SMALL($T$7:$T$30,7),$T$7:$T$30,0))="","",INDEX($P$7:$P$30,MATCH(SMALL($T$7:$T$30,7),$T$7:$T$30,0))))</f>
        <v/>
      </c>
      <c r="E45" s="165" t="str">
        <f>IF(INDEX($Q$7:$Q$30,MATCH(SMALL($T$7:$T$30,7),$T$7:$T$30,0))="","",IF(INDEX($Q$7:$Q$30,MATCH(SMALL($T$7:$T$30,7),$T$7:$T$30,0))="","",INDEX($Q$7:$Q$30,MATCH(SMALL($T$7:$T$30,7),$T$7:$T$30,0))))</f>
        <v/>
      </c>
      <c r="F45" s="165"/>
      <c r="G45" s="165"/>
      <c r="H45" s="165"/>
      <c r="I45" s="165"/>
      <c r="J45" s="165"/>
      <c r="K45" s="165"/>
      <c r="L45" s="165"/>
      <c r="M45" s="165"/>
      <c r="N45" s="165"/>
      <c r="O45" s="165"/>
      <c r="P45" s="165"/>
      <c r="Q45" s="165"/>
      <c r="R45" s="165"/>
      <c r="S45" s="165"/>
      <c r="T45" s="165"/>
    </row>
    <row r="46" ht="24" customHeight="1">
      <c r="A46" s="188" t="str">
        <f>IF(INDEX($Q$7:$Q$30,MATCH(SMALL($T$7:$T$30,8),$T$7:$T$30,0))="","",IF(INDEX($R$7:$R$30,MATCH(SMALL($T$7:$T$30,8),$T$7:$T$30,0))="","",INDEX($R$7:$R$30,MATCH(SMALL($T$7:$T$30,8),$T$7:$T$30,0))))</f>
        <v/>
      </c>
      <c r="B46" s="165" t="str">
        <f>IF(INDEX($Q$7:$Q$30,MATCH(SMALL($T$7:$T$30,8),$T$7:$T$30,0))="","",IF(INDEX($A$7:$A$30,MATCH(SMALL($T$7:$T$30,8),$T$7:$T$30,0))="","",INDEX($A$7:$A$30,MATCH(SMALL($T$7:$T$30,8),$T$7:$T$30,0))))</f>
        <v/>
      </c>
      <c r="C46" s="165" t="str">
        <f>IF(INDEX($Q$7:$Q$30,MATCH(SMALL($T$7:$T$30,8),$T$7:$T$30,0))="","",IF(INDEX($B$7:$B$30,MATCH(SMALL($T$7:$T$30,8),$T$7:$T$30,0))="","",INDEX($B$7:$B$30,MATCH(SMALL($T$7:$T$30,8),$T$7:$T$30,0))))</f>
        <v/>
      </c>
      <c r="D46" s="188" t="str">
        <f>IF(INDEX($Q$7:$Q$30,MATCH(SMALL($T$7:$T$30,8),$T$7:$T$30,0))="","",IF(INDEX($P$7:$P$30,MATCH(SMALL($T$7:$T$30,8),$T$7:$T$30,0))="","",INDEX($P$7:$P$30,MATCH(SMALL($T$7:$T$30,8),$T$7:$T$30,0))))</f>
        <v/>
      </c>
      <c r="E46" s="165" t="str">
        <f>IF(INDEX($Q$7:$Q$30,MATCH(SMALL($T$7:$T$30,8),$T$7:$T$30,0))="","",IF(INDEX($Q$7:$Q$30,MATCH(SMALL($T$7:$T$30,8),$T$7:$T$30,0))="","",INDEX($Q$7:$Q$30,MATCH(SMALL($T$7:$T$30,8),$T$7:$T$30,0))))</f>
        <v/>
      </c>
      <c r="F46" s="165"/>
      <c r="G46" s="165"/>
      <c r="H46" s="165"/>
      <c r="I46" s="165"/>
      <c r="J46" s="165"/>
      <c r="K46" s="165"/>
      <c r="L46" s="165"/>
      <c r="M46" s="165"/>
      <c r="N46" s="165"/>
      <c r="O46" s="165"/>
      <c r="P46" s="165"/>
      <c r="Q46" s="165"/>
      <c r="R46" s="165"/>
      <c r="S46" s="165"/>
      <c r="T46" s="165"/>
    </row>
    <row r="47" ht="24" customHeight="1">
      <c r="A47" s="188" t="str">
        <f>IF(INDEX($Q$7:$Q$30,MATCH(SMALL($T$7:$T$30,9),$T$7:$T$30,0))="","",IF(INDEX($R$7:$R$30,MATCH(SMALL($T$7:$T$30,9),$T$7:$T$30,0))="","",INDEX($R$7:$R$30,MATCH(SMALL($T$7:$T$30,9),$T$7:$T$30,0))))</f>
        <v/>
      </c>
      <c r="B47" s="165" t="str">
        <f>IF(INDEX($Q$7:$Q$30,MATCH(SMALL($T$7:$T$30,9),$T$7:$T$30,0))="","",IF(INDEX($A$7:$A$30,MATCH(SMALL($T$7:$T$30,9),$T$7:$T$30,0))="","",INDEX($A$7:$A$30,MATCH(SMALL($T$7:$T$30,9),$T$7:$T$30,0))))</f>
        <v/>
      </c>
      <c r="C47" s="165" t="str">
        <f>IF(INDEX($Q$7:$Q$30,MATCH(SMALL($T$7:$T$30,9),$T$7:$T$30,0))="","",IF(INDEX($B$7:$B$30,MATCH(SMALL($T$7:$T$30,9),$T$7:$T$30,0))="","",INDEX($B$7:$B$30,MATCH(SMALL($T$7:$T$30,9),$T$7:$T$30,0))))</f>
        <v/>
      </c>
      <c r="D47" s="188" t="str">
        <f>IF(INDEX($Q$7:$Q$30,MATCH(SMALL($T$7:$T$30,9),$T$7:$T$30,0))="","",IF(INDEX($P$7:$P$30,MATCH(SMALL($T$7:$T$30,9),$T$7:$T$30,0))="","",INDEX($P$7:$P$30,MATCH(SMALL($T$7:$T$30,9),$T$7:$T$30,0))))</f>
        <v/>
      </c>
      <c r="E47" s="165" t="str">
        <f>IF(INDEX($Q$7:$Q$30,MATCH(SMALL($T$7:$T$30,9),$T$7:$T$30,0))="","",IF(INDEX($Q$7:$Q$30,MATCH(SMALL($T$7:$T$30,9),$T$7:$T$30,0))="","",INDEX($Q$7:$Q$30,MATCH(SMALL($T$7:$T$30,9),$T$7:$T$30,0))))</f>
        <v/>
      </c>
      <c r="F47" s="165"/>
      <c r="G47" s="165"/>
      <c r="H47" s="165"/>
      <c r="I47" s="165"/>
      <c r="J47" s="165"/>
      <c r="K47" s="165"/>
      <c r="L47" s="165"/>
      <c r="M47" s="165"/>
      <c r="N47" s="165"/>
      <c r="O47" s="165"/>
      <c r="P47" s="165"/>
      <c r="Q47" s="165"/>
      <c r="R47" s="165"/>
      <c r="S47" s="165"/>
      <c r="T47" s="165"/>
    </row>
    <row r="48" ht="24" customHeight="1">
      <c r="A48" s="188" t="str">
        <f>IF(INDEX($Q$7:$Q$30,MATCH(SMALL($T$7:$T$30,10),$T$7:$T$30,0))="","",IF(INDEX($R$7:$R$30,MATCH(SMALL($T$7:$T$30,10),$T$7:$T$30,0))="","",INDEX($R$7:$R$30,MATCH(SMALL($T$7:$T$30,10),$T$7:$T$30,0))))</f>
        <v/>
      </c>
      <c r="B48" s="165" t="str">
        <f>IF(INDEX($Q$7:$Q$30,MATCH(SMALL($T$7:$T$30,10),$T$7:$T$30,0))="","",IF(INDEX($A$7:$A$30,MATCH(SMALL($T$7:$T$30,10),$T$7:$T$30,0))="","",INDEX($A$7:$A$30,MATCH(SMALL($T$7:$T$30,10),$T$7:$T$30,0))))</f>
        <v/>
      </c>
      <c r="C48" s="165" t="str">
        <f>IF(INDEX($Q$7:$Q$30,MATCH(SMALL($T$7:$T$30,10),$T$7:$T$30,0))="","",IF(INDEX($B$7:$B$30,MATCH(SMALL($T$7:$T$30,10),$T$7:$T$30,0))="","",INDEX($B$7:$B$30,MATCH(SMALL($T$7:$T$30,10),$T$7:$T$30,0))))</f>
        <v/>
      </c>
      <c r="D48" s="188" t="str">
        <f>IF(INDEX($Q$7:$Q$30,MATCH(SMALL($T$7:$T$30,10),$T$7:$T$30,0))="","",IF(INDEX($P$7:$P$30,MATCH(SMALL($T$7:$T$30,10),$T$7:$T$30,0))="","",INDEX($P$7:$P$30,MATCH(SMALL($T$7:$T$30,10),$T$7:$T$30,0))))</f>
        <v/>
      </c>
      <c r="E48" s="165" t="str">
        <f>IF(INDEX($Q$7:$Q$30,MATCH(SMALL($T$7:$T$30,10),$T$7:$T$30,0))="","",IF(INDEX($Q$7:$Q$30,MATCH(SMALL($T$7:$T$30,10),$T$7:$T$30,0))="","",INDEX($Q$7:$Q$30,MATCH(SMALL($T$7:$T$30,10),$T$7:$T$30,0))))</f>
        <v/>
      </c>
      <c r="F48" s="165"/>
      <c r="G48" s="165"/>
      <c r="H48" s="165"/>
      <c r="I48" s="165"/>
      <c r="J48" s="165"/>
      <c r="K48" s="165"/>
      <c r="L48" s="165"/>
      <c r="M48" s="165"/>
      <c r="N48" s="165"/>
      <c r="O48" s="165"/>
      <c r="P48" s="165"/>
      <c r="Q48" s="165"/>
      <c r="R48" s="165"/>
      <c r="S48" s="165"/>
      <c r="T48" s="165"/>
    </row>
    <row r="49" ht="24" customHeight="1">
      <c r="A49" s="188" t="str">
        <f>IF(INDEX($Q$7:$Q$30,MATCH(SMALL($T$7:$T$30,11),$T$7:$T$30,0))="","",IF(INDEX($R$7:$R$30,MATCH(SMALL($T$7:$T$30,11),$T$7:$T$30,0))="","",INDEX($R$7:$R$30,MATCH(SMALL($T$7:$T$30,11),$T$7:$T$30,0))))</f>
        <v/>
      </c>
      <c r="B49" s="165" t="str">
        <f>IF(INDEX($Q$7:$Q$30,MATCH(SMALL($T$7:$T$30,11),$T$7:$T$30,0))="","",IF(INDEX($A$7:$A$30,MATCH(SMALL($T$7:$T$30,11),$T$7:$T$30,0))="","",INDEX($A$7:$A$30,MATCH(SMALL($T$7:$T$30,11),$T$7:$T$30,0))))</f>
        <v/>
      </c>
      <c r="C49" s="165" t="str">
        <f>IF(INDEX($Q$7:$Q$30,MATCH(SMALL($T$7:$T$30,11),$T$7:$T$30,0))="","",IF(INDEX($B$7:$B$30,MATCH(SMALL($T$7:$T$30,11),$T$7:$T$30,0))="","",INDEX($B$7:$B$30,MATCH(SMALL($T$7:$T$30,11),$T$7:$T$30,0))))</f>
        <v/>
      </c>
      <c r="D49" s="188" t="str">
        <f>IF(INDEX($Q$7:$Q$30,MATCH(SMALL($T$7:$T$30,11),$T$7:$T$30,0))="","",IF(INDEX($P$7:$P$30,MATCH(SMALL($T$7:$T$30,11),$T$7:$T$30,0))="","",INDEX($P$7:$P$30,MATCH(SMALL($T$7:$T$30,11),$T$7:$T$30,0))))</f>
        <v/>
      </c>
      <c r="E49" s="165" t="str">
        <f>IF(INDEX($Q$7:$Q$30,MATCH(SMALL($T$7:$T$30,11),$T$7:$T$30,0))="","",IF(INDEX($Q$7:$Q$30,MATCH(SMALL($T$7:$T$30,11),$T$7:$T$30,0))="","",INDEX($Q$7:$Q$30,MATCH(SMALL($T$7:$T$30,11),$T$7:$T$30,0))))</f>
        <v/>
      </c>
      <c r="F49" s="165"/>
      <c r="G49" s="165"/>
      <c r="H49" s="165"/>
      <c r="I49" s="165"/>
      <c r="J49" s="165"/>
      <c r="K49" s="165"/>
      <c r="L49" s="165"/>
      <c r="M49" s="165"/>
      <c r="N49" s="165"/>
      <c r="O49" s="165"/>
      <c r="P49" s="165"/>
      <c r="Q49" s="165"/>
      <c r="R49" s="165"/>
      <c r="S49" s="165"/>
      <c r="T49" s="165"/>
    </row>
    <row r="50" ht="24" customHeight="1">
      <c r="A50" s="188" t="str">
        <f>IF(INDEX($Q$7:$Q$30,MATCH(SMALL($T$7:$T$30,12),$T$7:$T$30,0))="","",IF(INDEX($R$7:$R$30,MATCH(SMALL($T$7:$T$30,12),$T$7:$T$30,0))="","",INDEX($R$7:$R$30,MATCH(SMALL($T$7:$T$30,12),$T$7:$T$30,0))))</f>
        <v/>
      </c>
      <c r="B50" s="165" t="str">
        <f>IF(INDEX($Q$7:$Q$30,MATCH(SMALL($T$7:$T$30,12),$T$7:$T$30,0))="","",IF(INDEX($A$7:$A$30,MATCH(SMALL($T$7:$T$30,12),$T$7:$T$30,0))="","",INDEX($A$7:$A$30,MATCH(SMALL($T$7:$T$30,12),$T$7:$T$30,0))))</f>
        <v/>
      </c>
      <c r="C50" s="165" t="str">
        <f>IF(INDEX($Q$7:$Q$30,MATCH(SMALL($T$7:$T$30,12),$T$7:$T$30,0))="","",IF(INDEX($B$7:$B$30,MATCH(SMALL($T$7:$T$30,12),$T$7:$T$30,0))="","",INDEX($B$7:$B$30,MATCH(SMALL($T$7:$T$30,12),$T$7:$T$30,0))))</f>
        <v/>
      </c>
      <c r="D50" s="188" t="str">
        <f>IF(INDEX($Q$7:$Q$30,MATCH(SMALL($T$7:$T$30,12),$T$7:$T$30,0))="","",IF(INDEX($P$7:$P$30,MATCH(SMALL($T$7:$T$30,12),$T$7:$T$30,0))="","",INDEX($P$7:$P$30,MATCH(SMALL($T$7:$T$30,12),$T$7:$T$30,0))))</f>
        <v/>
      </c>
      <c r="E50" s="165" t="str">
        <f>IF(INDEX($Q$7:$Q$30,MATCH(SMALL($T$7:$T$30,12),$T$7:$T$30,0))="","",IF(INDEX($Q$7:$Q$30,MATCH(SMALL($T$7:$T$30,12),$T$7:$T$30,0))="","",INDEX($Q$7:$Q$30,MATCH(SMALL($T$7:$T$30,12),$T$7:$T$30,0))))</f>
        <v/>
      </c>
      <c r="F50" s="165"/>
      <c r="G50" s="165"/>
      <c r="H50" s="165"/>
      <c r="I50" s="165"/>
      <c r="J50" s="165"/>
      <c r="K50" s="165"/>
      <c r="L50" s="165"/>
      <c r="M50" s="165"/>
      <c r="N50" s="165"/>
      <c r="O50" s="165"/>
      <c r="P50" s="165"/>
      <c r="Q50" s="165"/>
      <c r="R50" s="165"/>
      <c r="S50" s="165"/>
      <c r="T50" s="165"/>
    </row>
    <row r="51" ht="24" customHeight="1">
      <c r="A51" s="188" t="str">
        <f>IF(INDEX($Q$7:$Q$30,MATCH(SMALL($T$7:$T$30,13),$T$7:$T$30,0))="","",IF(INDEX($R$7:$R$30,MATCH(SMALL($T$7:$T$30,13),$T$7:$T$30,0))="","",INDEX($R$7:$R$30,MATCH(SMALL($T$7:$T$30,13),$T$7:$T$30,0))))</f>
        <v/>
      </c>
      <c r="B51" s="165" t="str">
        <f>IF(INDEX($Q$7:$Q$30,MATCH(SMALL($T$7:$T$30,13),$T$7:$T$30,0))="","",IF(INDEX($A$7:$A$30,MATCH(SMALL($T$7:$T$30,13),$T$7:$T$30,0))="","",INDEX($A$7:$A$30,MATCH(SMALL($T$7:$T$30,13),$T$7:$T$30,0))))</f>
        <v/>
      </c>
      <c r="C51" s="165" t="str">
        <f>IF(INDEX($Q$7:$Q$30,MATCH(SMALL($T$7:$T$30,13),$T$7:$T$30,0))="","",IF(INDEX($B$7:$B$30,MATCH(SMALL($T$7:$T$30,13),$T$7:$T$30,0))="","",INDEX($B$7:$B$30,MATCH(SMALL($T$7:$T$30,13),$T$7:$T$30,0))))</f>
        <v/>
      </c>
      <c r="D51" s="188" t="str">
        <f>IF(INDEX($Q$7:$Q$30,MATCH(SMALL($T$7:$T$30,13),$T$7:$T$30,0))="","",IF(INDEX($P$7:$P$30,MATCH(SMALL($T$7:$T$30,13),$T$7:$T$30,0))="","",INDEX($P$7:$P$30,MATCH(SMALL($T$7:$T$30,13),$T$7:$T$30,0))))</f>
        <v/>
      </c>
      <c r="E51" s="165" t="str">
        <f>IF(INDEX($Q$7:$Q$30,MATCH(SMALL($T$7:$T$30,13),$T$7:$T$30,0))="","",IF(INDEX($Q$7:$Q$30,MATCH(SMALL($T$7:$T$30,13),$T$7:$T$30,0))="","",INDEX($Q$7:$Q$30,MATCH(SMALL($T$7:$T$30,13),$T$7:$T$30,0))))</f>
        <v/>
      </c>
      <c r="F51" s="165"/>
      <c r="G51" s="165"/>
      <c r="H51" s="165"/>
      <c r="I51" s="165"/>
      <c r="J51" s="165"/>
      <c r="K51" s="165"/>
      <c r="L51" s="165"/>
      <c r="M51" s="165"/>
      <c r="N51" s="165"/>
      <c r="O51" s="165"/>
      <c r="P51" s="165"/>
      <c r="Q51" s="165"/>
      <c r="R51" s="165"/>
      <c r="S51" s="165"/>
      <c r="T51" s="165"/>
    </row>
    <row r="52" ht="24" customHeight="1">
      <c r="A52" s="188" t="str">
        <f>IF(INDEX($Q$7:$Q$30,MATCH(SMALL($T$7:$T$30,14),$T$7:$T$30,0))="","",IF(INDEX($R$7:$R$30,MATCH(SMALL($T$7:$T$30,14),$T$7:$T$30,0))="","",INDEX($R$7:$R$30,MATCH(SMALL($T$7:$T$30,14),$T$7:$T$30,0))))</f>
        <v/>
      </c>
      <c r="B52" s="165" t="str">
        <f>IF(INDEX($Q$7:$Q$30,MATCH(SMALL($T$7:$T$30,14),$T$7:$T$30,0))="","",IF(INDEX($A$7:$A$30,MATCH(SMALL($T$7:$T$30,14),$T$7:$T$30,0))="","",INDEX($A$7:$A$30,MATCH(SMALL($T$7:$T$30,14),$T$7:$T$30,0))))</f>
        <v/>
      </c>
      <c r="C52" s="165" t="str">
        <f>IF(INDEX($Q$7:$Q$30,MATCH(SMALL($T$7:$T$30,14),$T$7:$T$30,0))="","",IF(INDEX($B$7:$B$30,MATCH(SMALL($T$7:$T$30,14),$T$7:$T$30,0))="","",INDEX($B$7:$B$30,MATCH(SMALL($T$7:$T$30,14),$T$7:$T$30,0))))</f>
        <v/>
      </c>
      <c r="D52" s="188" t="str">
        <f>IF(INDEX($Q$7:$Q$30,MATCH(SMALL($T$7:$T$30,14),$T$7:$T$30,0))="","",IF(INDEX($P$7:$P$30,MATCH(SMALL($T$7:$T$30,14),$T$7:$T$30,0))="","",INDEX($P$7:$P$30,MATCH(SMALL($T$7:$T$30,14),$T$7:$T$30,0))))</f>
        <v/>
      </c>
      <c r="E52" s="165" t="str">
        <f>IF(INDEX($Q$7:$Q$30,MATCH(SMALL($T$7:$T$30,14),$T$7:$T$30,0))="","",IF(INDEX($Q$7:$Q$30,MATCH(SMALL($T$7:$T$30,14),$T$7:$T$30,0))="","",INDEX($Q$7:$Q$30,MATCH(SMALL($T$7:$T$30,14),$T$7:$T$30,0))))</f>
        <v/>
      </c>
      <c r="F52" s="165"/>
      <c r="G52" s="165"/>
      <c r="H52" s="165"/>
      <c r="I52" s="165"/>
      <c r="J52" s="165"/>
      <c r="K52" s="165"/>
      <c r="L52" s="165"/>
      <c r="M52" s="165"/>
      <c r="N52" s="165"/>
      <c r="O52" s="165"/>
      <c r="P52" s="165"/>
      <c r="Q52" s="165"/>
      <c r="R52" s="165"/>
      <c r="S52" s="165"/>
      <c r="T52" s="165"/>
    </row>
    <row r="53" ht="24" customHeight="1">
      <c r="A53" s="188" t="str">
        <f>IF(INDEX($Q$7:$Q$30,MATCH(SMALL($T$7:$T$30,15),$T$7:$T$30,0))="","",IF(INDEX($R$7:$R$30,MATCH(SMALL($T$7:$T$30,15),$T$7:$T$30,0))="","",INDEX($R$7:$R$30,MATCH(SMALL($T$7:$T$30,15),$T$7:$T$30,0))))</f>
        <v/>
      </c>
      <c r="B53" s="165" t="str">
        <f>IF(INDEX($Q$7:$Q$30,MATCH(SMALL($T$7:$T$30,15),$T$7:$T$30,0))="","",IF(INDEX($A$7:$A$30,MATCH(SMALL($T$7:$T$30,15),$T$7:$T$30,0))="","",INDEX($A$7:$A$30,MATCH(SMALL($T$7:$T$30,15),$T$7:$T$30,0))))</f>
        <v/>
      </c>
      <c r="C53" s="165" t="str">
        <f>IF(INDEX($Q$7:$Q$30,MATCH(SMALL($T$7:$T$30,15),$T$7:$T$30,0))="","",IF(INDEX($B$7:$B$30,MATCH(SMALL($T$7:$T$30,15),$T$7:$T$30,0))="","",INDEX($B$7:$B$30,MATCH(SMALL($T$7:$T$30,15),$T$7:$T$30,0))))</f>
        <v/>
      </c>
      <c r="D53" s="188" t="str">
        <f>IF(INDEX($Q$7:$Q$30,MATCH(SMALL($T$7:$T$30,15),$T$7:$T$30,0))="","",IF(INDEX($P$7:$P$30,MATCH(SMALL($T$7:$T$30,15),$T$7:$T$30,0))="","",INDEX($P$7:$P$30,MATCH(SMALL($T$7:$T$30,15),$T$7:$T$30,0))))</f>
        <v/>
      </c>
      <c r="E53" s="165" t="str">
        <f>IF(INDEX($Q$7:$Q$30,MATCH(SMALL($T$7:$T$30,15),$T$7:$T$30,0))="","",IF(INDEX($Q$7:$Q$30,MATCH(SMALL($T$7:$T$30,15),$T$7:$T$30,0))="","",INDEX($Q$7:$Q$30,MATCH(SMALL($T$7:$T$30,15),$T$7:$T$30,0))))</f>
        <v/>
      </c>
      <c r="F53" s="165"/>
      <c r="G53" s="165"/>
      <c r="H53" s="165"/>
      <c r="I53" s="165"/>
      <c r="J53" s="165"/>
      <c r="K53" s="165"/>
      <c r="L53" s="165"/>
      <c r="M53" s="165"/>
      <c r="N53" s="165"/>
      <c r="O53" s="165"/>
      <c r="P53" s="165"/>
      <c r="Q53" s="165"/>
      <c r="R53" s="165"/>
      <c r="S53" s="165"/>
      <c r="T53" s="165"/>
    </row>
    <row r="54" ht="24" customHeight="1">
      <c r="A54" s="188" t="str">
        <f>IF(INDEX($Q$7:$Q$30,MATCH(SMALL($T$7:$T$30,16),$T$7:$T$30,0))="","",IF(INDEX($R$7:$R$30,MATCH(SMALL($T$7:$T$30,16),$T$7:$T$30,0))="","",INDEX($R$7:$R$30,MATCH(SMALL($T$7:$T$30,16),$T$7:$T$30,0))))</f>
        <v/>
      </c>
      <c r="B54" s="165" t="str">
        <f>IF(INDEX($Q$7:$Q$30,MATCH(SMALL($T$7:$T$30,16),$T$7:$T$30,0))="","",IF(INDEX($A$7:$A$30,MATCH(SMALL($T$7:$T$30,16),$T$7:$T$30,0))="","",INDEX($A$7:$A$30,MATCH(SMALL($T$7:$T$30,16),$T$7:$T$30,0))))</f>
        <v/>
      </c>
      <c r="C54" s="165" t="str">
        <f>IF(INDEX($Q$7:$Q$30,MATCH(SMALL($T$7:$T$30,16),$T$7:$T$30,0))="","",IF(INDEX($B$7:$B$30,MATCH(SMALL($T$7:$T$30,16),$T$7:$T$30,0))="","",INDEX($B$7:$B$30,MATCH(SMALL($T$7:$T$30,16),$T$7:$T$30,0))))</f>
        <v/>
      </c>
      <c r="D54" s="188" t="str">
        <f>IF(INDEX($Q$7:$Q$30,MATCH(SMALL($T$7:$T$30,16),$T$7:$T$30,0))="","",IF(INDEX($P$7:$P$30,MATCH(SMALL($T$7:$T$30,16),$T$7:$T$30,0))="","",INDEX($P$7:$P$30,MATCH(SMALL($T$7:$T$30,16),$T$7:$T$30,0))))</f>
        <v/>
      </c>
      <c r="E54" s="165" t="str">
        <f>IF(INDEX($Q$7:$Q$30,MATCH(SMALL($T$7:$T$30,16),$T$7:$T$30,0))="","",IF(INDEX($Q$7:$Q$30,MATCH(SMALL($T$7:$T$30,16),$T$7:$T$30,0))="","",INDEX($Q$7:$Q$30,MATCH(SMALL($T$7:$T$30,16),$T$7:$T$30,0))))</f>
        <v/>
      </c>
      <c r="F54" s="165"/>
      <c r="G54" s="165"/>
      <c r="H54" s="165"/>
      <c r="I54" s="165"/>
      <c r="J54" s="165"/>
      <c r="K54" s="165"/>
      <c r="L54" s="165"/>
      <c r="M54" s="165"/>
      <c r="N54" s="165"/>
      <c r="O54" s="165"/>
      <c r="P54" s="165"/>
      <c r="Q54" s="165"/>
      <c r="R54" s="165"/>
      <c r="S54" s="165"/>
      <c r="T54" s="165"/>
    </row>
    <row r="55" ht="24" customHeight="1">
      <c r="A55" s="188" t="str">
        <f>IF(INDEX($Q$7:$Q$30,MATCH(SMALL($T$7:$T$30,17),$T$7:$T$30,0))="","",IF(INDEX($R$7:$R$30,MATCH(SMALL($T$7:$T$30,17),$T$7:$T$30,0))="","",INDEX($R$7:$R$30,MATCH(SMALL($T$7:$T$30,17),$T$7:$T$30,0))))</f>
        <v/>
      </c>
      <c r="B55" s="165" t="str">
        <f>IF(INDEX($Q$7:$Q$30,MATCH(SMALL($T$7:$T$30,17),$T$7:$T$30,0))="","",IF(INDEX($A$7:$A$30,MATCH(SMALL($T$7:$T$30,17),$T$7:$T$30,0))="","",INDEX($A$7:$A$30,MATCH(SMALL($T$7:$T$30,17),$T$7:$T$30,0))))</f>
        <v/>
      </c>
      <c r="C55" s="165" t="str">
        <f>IF(INDEX($Q$7:$Q$30,MATCH(SMALL($T$7:$T$30,17),$T$7:$T$30,0))="","",IF(INDEX($B$7:$B$30,MATCH(SMALL($T$7:$T$30,17),$T$7:$T$30,0))="","",INDEX($B$7:$B$30,MATCH(SMALL($T$7:$T$30,17),$T$7:$T$30,0))))</f>
        <v/>
      </c>
      <c r="D55" s="188" t="str">
        <f>IF(INDEX($Q$7:$Q$30,MATCH(SMALL($T$7:$T$30,17),$T$7:$T$30,0))="","",IF(INDEX($P$7:$P$30,MATCH(SMALL($T$7:$T$30,17),$T$7:$T$30,0))="","",INDEX($P$7:$P$30,MATCH(SMALL($T$7:$T$30,17),$T$7:$T$30,0))))</f>
        <v/>
      </c>
      <c r="E55" s="165" t="str">
        <f>IF(INDEX($Q$7:$Q$30,MATCH(SMALL($T$7:$T$30,17),$T$7:$T$30,0))="","",IF(INDEX($Q$7:$Q$30,MATCH(SMALL($T$7:$T$30,17),$T$7:$T$30,0))="","",INDEX($Q$7:$Q$30,MATCH(SMALL($T$7:$T$30,17),$T$7:$T$30,0))))</f>
        <v/>
      </c>
      <c r="F55" s="165"/>
      <c r="G55" s="165"/>
      <c r="H55" s="165"/>
      <c r="I55" s="165"/>
      <c r="J55" s="165"/>
      <c r="K55" s="165"/>
      <c r="L55" s="165"/>
      <c r="M55" s="165"/>
      <c r="N55" s="165"/>
      <c r="O55" s="165"/>
      <c r="P55" s="165"/>
      <c r="Q55" s="165"/>
      <c r="R55" s="165"/>
      <c r="S55" s="165"/>
      <c r="T55" s="165"/>
    </row>
    <row r="56" ht="24" customHeight="1">
      <c r="A56" s="188" t="str">
        <f>IF(INDEX($Q$7:$Q$30,MATCH(SMALL($T$7:$T$30,18),$T$7:$T$30,0))="","",IF(INDEX($R$7:$R$30,MATCH(SMALL($T$7:$T$30,18),$T$7:$T$30,0))="","",INDEX($R$7:$R$30,MATCH(SMALL($T$7:$T$30,18),$T$7:$T$30,0))))</f>
        <v/>
      </c>
      <c r="B56" s="165" t="str">
        <f>IF(INDEX($Q$7:$Q$30,MATCH(SMALL($T$7:$T$30,18),$T$7:$T$30,0))="","",IF(INDEX($A$7:$A$30,MATCH(SMALL($T$7:$T$30,18),$T$7:$T$30,0))="","",INDEX($A$7:$A$30,MATCH(SMALL($T$7:$T$30,18),$T$7:$T$30,0))))</f>
        <v/>
      </c>
      <c r="C56" s="165" t="str">
        <f>IF(INDEX($Q$7:$Q$30,MATCH(SMALL($T$7:$T$30,18),$T$7:$T$30,0))="","",IF(INDEX($B$7:$B$30,MATCH(SMALL($T$7:$T$30,18),$T$7:$T$30,0))="","",INDEX($B$7:$B$30,MATCH(SMALL($T$7:$T$30,18),$T$7:$T$30,0))))</f>
        <v/>
      </c>
      <c r="D56" s="188" t="str">
        <f>IF(INDEX($Q$7:$Q$30,MATCH(SMALL($T$7:$T$30,18),$T$7:$T$30,0))="","",IF(INDEX($P$7:$P$30,MATCH(SMALL($T$7:$T$30,18),$T$7:$T$30,0))="","",INDEX($P$7:$P$30,MATCH(SMALL($T$7:$T$30,18),$T$7:$T$30,0))))</f>
        <v/>
      </c>
      <c r="E56" s="165" t="str">
        <f>IF(INDEX($Q$7:$Q$30,MATCH(SMALL($T$7:$T$30,18),$T$7:$T$30,0))="","",IF(INDEX($Q$7:$Q$30,MATCH(SMALL($T$7:$T$30,18),$T$7:$T$30,0))="","",INDEX($Q$7:$Q$30,MATCH(SMALL($T$7:$T$30,18),$T$7:$T$30,0))))</f>
        <v/>
      </c>
      <c r="F56" s="165"/>
      <c r="G56" s="165"/>
      <c r="H56" s="165"/>
      <c r="I56" s="165"/>
      <c r="J56" s="165"/>
      <c r="K56" s="165"/>
      <c r="L56" s="165"/>
      <c r="M56" s="165"/>
      <c r="N56" s="165"/>
      <c r="O56" s="165"/>
      <c r="P56" s="165"/>
      <c r="Q56" s="165"/>
      <c r="R56" s="165"/>
      <c r="S56" s="165"/>
      <c r="T56" s="165"/>
    </row>
    <row r="57" ht="24" customHeight="1">
      <c r="A57" s="188" t="str">
        <f>IF(INDEX($Q$7:$Q$30,MATCH(SMALL($T$7:$T$30,19),$T$7:$T$30,0))="","",IF(INDEX($R$7:$R$30,MATCH(SMALL($T$7:$T$30,19),$T$7:$T$30,0))="","",INDEX($R$7:$R$30,MATCH(SMALL($T$7:$T$30,19),$T$7:$T$30,0))))</f>
        <v/>
      </c>
      <c r="B57" s="165" t="str">
        <f>IF(INDEX($Q$7:$Q$30,MATCH(SMALL($T$7:$T$30,19),$T$7:$T$30,0))="","",IF(INDEX($A$7:$A$30,MATCH(SMALL($T$7:$T$30,19),$T$7:$T$30,0))="","",INDEX($A$7:$A$30,MATCH(SMALL($T$7:$T$30,19),$T$7:$T$30,0))))</f>
        <v/>
      </c>
      <c r="C57" s="165" t="str">
        <f>IF(INDEX($Q$7:$Q$30,MATCH(SMALL($T$7:$T$30,19),$T$7:$T$30,0))="","",IF(INDEX($B$7:$B$30,MATCH(SMALL($T$7:$T$30,19),$T$7:$T$30,0))="","",INDEX($B$7:$B$30,MATCH(SMALL($T$7:$T$30,19),$T$7:$T$30,0))))</f>
        <v/>
      </c>
      <c r="D57" s="188" t="str">
        <f>IF(INDEX($Q$7:$Q$30,MATCH(SMALL($T$7:$T$30,19),$T$7:$T$30,0))="","",IF(INDEX($P$7:$P$30,MATCH(SMALL($T$7:$T$30,19),$T$7:$T$30,0))="","",INDEX($P$7:$P$30,MATCH(SMALL($T$7:$T$30,19),$T$7:$T$30,0))))</f>
        <v/>
      </c>
      <c r="E57" s="165" t="str">
        <f>IF(INDEX($Q$7:$Q$30,MATCH(SMALL($T$7:$T$30,19),$T$7:$T$30,0))="","",IF(INDEX($Q$7:$Q$30,MATCH(SMALL($T$7:$T$30,19),$T$7:$T$30,0))="","",INDEX($Q$7:$Q$30,MATCH(SMALL($T$7:$T$30,19),$T$7:$T$30,0))))</f>
        <v/>
      </c>
      <c r="F57" s="165"/>
      <c r="G57" s="165"/>
      <c r="H57" s="165"/>
      <c r="I57" s="165"/>
      <c r="J57" s="165"/>
      <c r="K57" s="165"/>
      <c r="L57" s="165"/>
      <c r="M57" s="165"/>
      <c r="N57" s="165"/>
      <c r="O57" s="165"/>
      <c r="P57" s="165"/>
      <c r="Q57" s="165"/>
      <c r="R57" s="165"/>
      <c r="S57" s="165"/>
      <c r="T57" s="165"/>
    </row>
    <row r="58" ht="24" customHeight="1">
      <c r="A58" s="188" t="str">
        <f>IF(INDEX($Q$7:$Q$30,MATCH(SMALL($T$7:$T$30,20),$T$7:$T$30,0))="","",IF(INDEX($R$7:$R$30,MATCH(SMALL($T$7:$T$30,20),$T$7:$T$30,0))="","",INDEX($R$7:$R$30,MATCH(SMALL($T$7:$T$30,20),$T$7:$T$30,0))))</f>
        <v/>
      </c>
      <c r="B58" s="165" t="str">
        <f>IF(INDEX($Q$7:$Q$30,MATCH(SMALL($T$7:$T$30,20),$T$7:$T$30,0))="","",IF(INDEX($A$7:$A$30,MATCH(SMALL($T$7:$T$30,20),$T$7:$T$30,0))="","",INDEX($A$7:$A$30,MATCH(SMALL($T$7:$T$30,20),$T$7:$T$30,0))))</f>
        <v/>
      </c>
      <c r="C58" s="165" t="str">
        <f>IF(INDEX($Q$7:$Q$30,MATCH(SMALL($T$7:$T$30,20),$T$7:$T$30,0))="","",IF(INDEX($B$7:$B$30,MATCH(SMALL($T$7:$T$30,20),$T$7:$T$30,0))="","",INDEX($B$7:$B$30,MATCH(SMALL($T$7:$T$30,20),$T$7:$T$30,0))))</f>
        <v/>
      </c>
      <c r="D58" s="188" t="str">
        <f>IF(INDEX($Q$7:$Q$30,MATCH(SMALL($T$7:$T$30,20),$T$7:$T$30,0))="","",IF(INDEX($P$7:$P$30,MATCH(SMALL($T$7:$T$30,20),$T$7:$T$30,0))="","",INDEX($P$7:$P$30,MATCH(SMALL($T$7:$T$30,20),$T$7:$T$30,0))))</f>
        <v/>
      </c>
      <c r="E58" s="165" t="str">
        <f>IF(INDEX($Q$7:$Q$30,MATCH(SMALL($T$7:$T$30,20),$T$7:$T$30,0))="","",IF(INDEX($Q$7:$Q$30,MATCH(SMALL($T$7:$T$30,20),$T$7:$T$30,0))="","",INDEX($Q$7:$Q$30,MATCH(SMALL($T$7:$T$30,20),$T$7:$T$30,0))))</f>
        <v/>
      </c>
      <c r="F58" s="165"/>
      <c r="G58" s="165"/>
      <c r="H58" s="165"/>
      <c r="I58" s="165"/>
      <c r="J58" s="165"/>
      <c r="K58" s="165"/>
      <c r="L58" s="165"/>
      <c r="M58" s="165"/>
      <c r="N58" s="165"/>
      <c r="O58" s="165"/>
      <c r="P58" s="165"/>
      <c r="Q58" s="165"/>
      <c r="R58" s="165"/>
      <c r="S58" s="165"/>
      <c r="T58" s="165"/>
    </row>
    <row r="59" ht="24" customHeight="1">
      <c r="A59" s="188" t="str">
        <f>IF(INDEX($Q$7:$Q$30,MATCH(SMALL($T$7:$T$30,21),$T$7:$T$30,0))="","",IF(INDEX($R$7:$R$30,MATCH(SMALL($T$7:$T$30,21),$T$7:$T$30,0))="","",INDEX($R$7:$R$30,MATCH(SMALL($T$7:$T$30,21),$T$7:$T$30,0))))</f>
        <v/>
      </c>
      <c r="B59" s="165" t="str">
        <f>IF(INDEX($Q$7:$Q$30,MATCH(SMALL($T$7:$T$30,21),$T$7:$T$30,0))="","",IF(INDEX($A$7:$A$30,MATCH(SMALL($T$7:$T$30,21),$T$7:$T$30,0))="","",INDEX($A$7:$A$30,MATCH(SMALL($T$7:$T$30,21),$T$7:$T$30,0))))</f>
        <v/>
      </c>
      <c r="C59" s="165" t="str">
        <f>IF(INDEX($Q$7:$Q$30,MATCH(SMALL($T$7:$T$30,21),$T$7:$T$30,0))="","",IF(INDEX($B$7:$B$30,MATCH(SMALL($T$7:$T$30,21),$T$7:$T$30,0))="","",INDEX($B$7:$B$30,MATCH(SMALL($T$7:$T$30,21),$T$7:$T$30,0))))</f>
        <v/>
      </c>
      <c r="D59" s="188" t="str">
        <f>IF(INDEX($Q$7:$Q$30,MATCH(SMALL($T$7:$T$30,21),$T$7:$T$30,0))="","",IF(INDEX($P$7:$P$30,MATCH(SMALL($T$7:$T$30,21),$T$7:$T$30,0))="","",INDEX($P$7:$P$30,MATCH(SMALL($T$7:$T$30,21),$T$7:$T$30,0))))</f>
        <v/>
      </c>
      <c r="E59" s="165" t="str">
        <f>IF(INDEX($Q$7:$Q$30,MATCH(SMALL($T$7:$T$30,21),$T$7:$T$30,0))="","",IF(INDEX($Q$7:$Q$30,MATCH(SMALL($T$7:$T$30,21),$T$7:$T$30,0))="","",INDEX($Q$7:$Q$30,MATCH(SMALL($T$7:$T$30,21),$T$7:$T$30,0))))</f>
        <v/>
      </c>
      <c r="F59" s="165"/>
      <c r="G59" s="165"/>
      <c r="H59" s="165"/>
      <c r="I59" s="165"/>
      <c r="J59" s="165"/>
      <c r="K59" s="165"/>
      <c r="L59" s="165"/>
      <c r="M59" s="165"/>
      <c r="N59" s="165"/>
      <c r="O59" s="165"/>
      <c r="P59" s="165"/>
      <c r="Q59" s="165"/>
      <c r="R59" s="165"/>
      <c r="S59" s="165"/>
      <c r="T59" s="165"/>
    </row>
    <row r="60" ht="24" customHeight="1">
      <c r="A60" s="188" t="str">
        <f>IF(INDEX($Q$7:$Q$30,MATCH(SMALL($T$7:$T$30,22),$T$7:$T$30,0))="","",IF(INDEX($R$7:$R$30,MATCH(SMALL($T$7:$T$30,22),$T$7:$T$30,0))="","",INDEX($R$7:$R$30,MATCH(SMALL($T$7:$T$30,22),$T$7:$T$30,0))))</f>
        <v/>
      </c>
      <c r="B60" s="165" t="str">
        <f>IF(INDEX($Q$7:$Q$30,MATCH(SMALL($T$7:$T$30,22),$T$7:$T$30,0))="","",IF(INDEX($A$7:$A$30,MATCH(SMALL($T$7:$T$30,22),$T$7:$T$30,0))="","",INDEX($A$7:$A$30,MATCH(SMALL($T$7:$T$30,22),$T$7:$T$30,0))))</f>
        <v/>
      </c>
      <c r="C60" s="165" t="str">
        <f>IF(INDEX($Q$7:$Q$30,MATCH(SMALL($T$7:$T$30,22),$T$7:$T$30,0))="","",IF(INDEX($B$7:$B$30,MATCH(SMALL($T$7:$T$30,22),$T$7:$T$30,0))="","",INDEX($B$7:$B$30,MATCH(SMALL($T$7:$T$30,22),$T$7:$T$30,0))))</f>
        <v/>
      </c>
      <c r="D60" s="188" t="str">
        <f>IF(INDEX($Q$7:$Q$30,MATCH(SMALL($T$7:$T$30,22),$T$7:$T$30,0))="","",IF(INDEX($P$7:$P$30,MATCH(SMALL($T$7:$T$30,22),$T$7:$T$30,0))="","",INDEX($P$7:$P$30,MATCH(SMALL($T$7:$T$30,22),$T$7:$T$30,0))))</f>
        <v/>
      </c>
      <c r="E60" s="165" t="str">
        <f>IF(INDEX($Q$7:$Q$30,MATCH(SMALL($T$7:$T$30,22),$T$7:$T$30,0))="","",IF(INDEX($Q$7:$Q$30,MATCH(SMALL($T$7:$T$30,22),$T$7:$T$30,0))="","",INDEX($Q$7:$Q$30,MATCH(SMALL($T$7:$T$30,22),$T$7:$T$30,0))))</f>
        <v/>
      </c>
      <c r="F60" s="165"/>
      <c r="G60" s="165"/>
      <c r="H60" s="165"/>
      <c r="I60" s="165"/>
      <c r="J60" s="165"/>
      <c r="K60" s="165"/>
      <c r="L60" s="165"/>
      <c r="M60" s="165"/>
      <c r="N60" s="165"/>
      <c r="O60" s="165"/>
      <c r="P60" s="165"/>
      <c r="Q60" s="165"/>
      <c r="R60" s="165"/>
      <c r="S60" s="165"/>
      <c r="T60" s="165"/>
    </row>
    <row r="61" ht="24" customHeight="1">
      <c r="A61" s="188" t="str">
        <f>IF(INDEX($Q$7:$Q$30,MATCH(SMALL($T$7:$T$30,23),$T$7:$T$30,0))="","",IF(INDEX($R$7:$R$30,MATCH(SMALL($T$7:$T$30,23),$T$7:$T$30,0))="","",INDEX($R$7:$R$30,MATCH(SMALL($T$7:$T$30,23),$T$7:$T$30,0))))</f>
        <v/>
      </c>
      <c r="B61" s="165" t="str">
        <f>IF(INDEX($Q$7:$Q$30,MATCH(SMALL($T$7:$T$30,23),$T$7:$T$30,0))="","",IF(INDEX($A$7:$A$30,MATCH(SMALL($T$7:$T$30,23),$T$7:$T$30,0))="","",INDEX($A$7:$A$30,MATCH(SMALL($T$7:$T$30,23),$T$7:$T$30,0))))</f>
        <v/>
      </c>
      <c r="C61" s="165" t="str">
        <f>IF(INDEX($Q$7:$Q$30,MATCH(SMALL($T$7:$T$30,23),$T$7:$T$30,0))="","",IF(INDEX($B$7:$B$30,MATCH(SMALL($T$7:$T$30,23),$T$7:$T$30,0))="","",INDEX($B$7:$B$30,MATCH(SMALL($T$7:$T$30,23),$T$7:$T$30,0))))</f>
        <v/>
      </c>
      <c r="D61" s="188" t="str">
        <f>IF(INDEX($Q$7:$Q$30,MATCH(SMALL($T$7:$T$30,23),$T$7:$T$30,0))="","",IF(INDEX($P$7:$P$30,MATCH(SMALL($T$7:$T$30,23),$T$7:$T$30,0))="","",INDEX($P$7:$P$30,MATCH(SMALL($T$7:$T$30,23),$T$7:$T$30,0))))</f>
        <v/>
      </c>
      <c r="E61" s="165" t="str">
        <f>IF(INDEX($Q$7:$Q$30,MATCH(SMALL($T$7:$T$30,23),$T$7:$T$30,0))="","",IF(INDEX($Q$7:$Q$30,MATCH(SMALL($T$7:$T$30,23),$T$7:$T$30,0))="","",INDEX($Q$7:$Q$30,MATCH(SMALL($T$7:$T$30,23),$T$7:$T$30,0))))</f>
        <v/>
      </c>
      <c r="F61" s="165"/>
      <c r="G61" s="165"/>
      <c r="H61" s="165"/>
      <c r="I61" s="165"/>
      <c r="J61" s="165"/>
      <c r="K61" s="165"/>
      <c r="L61" s="165"/>
      <c r="M61" s="165"/>
      <c r="N61" s="165"/>
      <c r="O61" s="165"/>
      <c r="P61" s="165"/>
      <c r="Q61" s="165"/>
      <c r="R61" s="165"/>
      <c r="S61" s="165"/>
      <c r="T61" s="165"/>
    </row>
    <row r="62" ht="24" customHeight="1">
      <c r="A62" s="188" t="str">
        <f>IF(INDEX($Q$7:$Q$30,MATCH(SMALL($T$7:$T$30,24),$T$7:$T$30,0))="","",IF(INDEX($R$7:$R$30,MATCH(SMALL($T$7:$T$30,24),$T$7:$T$30,0))="","",INDEX($R$7:$R$30,MATCH(SMALL($T$7:$T$30,24),$T$7:$T$30,0))))</f>
        <v/>
      </c>
      <c r="B62" s="165" t="str">
        <f>IF(INDEX($Q$7:$Q$30,MATCH(SMALL($T$7:$T$30,24),$T$7:$T$30,0))="","",IF(INDEX($A$7:$A$30,MATCH(SMALL($T$7:$T$30,24),$T$7:$T$30,0))="","",INDEX($A$7:$A$30,MATCH(SMALL($T$7:$T$30,24),$T$7:$T$30,0))))</f>
        <v/>
      </c>
      <c r="C62" s="165" t="str">
        <f>IF(INDEX($Q$7:$Q$30,MATCH(SMALL($T$7:$T$30,24),$T$7:$T$30,0))="","",IF(INDEX($B$7:$B$30,MATCH(SMALL($T$7:$T$30,24),$T$7:$T$30,0))="","",INDEX($B$7:$B$30,MATCH(SMALL($T$7:$T$30,24),$T$7:$T$30,0))))</f>
        <v/>
      </c>
      <c r="D62" s="188" t="str">
        <f>IF(INDEX($Q$7:$Q$30,MATCH(SMALL($T$7:$T$30,24),$T$7:$T$30,0))="","",IF(INDEX($P$7:$P$30,MATCH(SMALL($T$7:$T$30,24),$T$7:$T$30,0))="","",INDEX($P$7:$P$30,MATCH(SMALL($T$7:$T$30,24),$T$7:$T$30,0))))</f>
        <v/>
      </c>
      <c r="E62" s="165" t="str">
        <f>IF(INDEX($Q$7:$Q$30,MATCH(SMALL($T$7:$T$30,24),$T$7:$T$30,0))="","",IF(INDEX($Q$7:$Q$30,MATCH(SMALL($T$7:$T$30,24),$T$7:$T$30,0))="","",INDEX($Q$7:$Q$30,MATCH(SMALL($T$7:$T$30,24),$T$7:$T$30,0))))</f>
        <v/>
      </c>
      <c r="F62" s="165"/>
      <c r="G62" s="165"/>
      <c r="H62" s="165"/>
      <c r="I62" s="165"/>
      <c r="J62" s="165"/>
      <c r="K62" s="165"/>
      <c r="L62" s="165"/>
      <c r="M62" s="165"/>
      <c r="N62" s="165"/>
      <c r="O62" s="165"/>
      <c r="P62" s="165"/>
      <c r="Q62" s="165"/>
      <c r="R62" s="165"/>
      <c r="S62" s="165"/>
      <c r="T62" s="165"/>
    </row>
    <row r="63" ht="24" customHeight="1">
      <c r="A63" s="188"/>
      <c r="B63" s="165"/>
      <c r="C63" s="165"/>
      <c r="D63" s="188"/>
      <c r="E63" s="165"/>
      <c r="F63" s="165"/>
      <c r="G63" s="165"/>
      <c r="H63" s="165"/>
      <c r="I63" s="165"/>
      <c r="J63" s="165"/>
      <c r="K63" s="165"/>
      <c r="L63" s="165"/>
      <c r="M63" s="165"/>
      <c r="N63" s="165"/>
      <c r="O63" s="165"/>
      <c r="P63" s="165"/>
      <c r="Q63" s="165"/>
      <c r="R63" s="165"/>
      <c r="S63" s="165"/>
      <c r="T63" s="165"/>
    </row>
    <row r="64" ht="24" customHeight="1">
      <c r="A64" s="165"/>
      <c r="B64" s="165"/>
      <c r="C64" s="165"/>
      <c r="D64" s="165"/>
      <c r="E64" s="165"/>
      <c r="F64" s="165"/>
      <c r="G64" s="165"/>
      <c r="H64" s="165"/>
      <c r="I64" s="165"/>
      <c r="J64" s="165"/>
      <c r="K64" s="165"/>
      <c r="L64" s="165"/>
      <c r="M64" s="165"/>
      <c r="N64" s="165"/>
      <c r="O64" s="165"/>
      <c r="P64" s="165"/>
      <c r="Q64" s="165"/>
      <c r="R64" s="165"/>
      <c r="S64" s="165"/>
      <c r="T64" s="165"/>
    </row>
    <row r="65" ht="40" customHeight="1">
      <c r="A65" s="166" t="str">
        <f>IF(Rules!B10="","Publish ties / prizes in Rules. Equal totals share a place.","Equal totals share a place. "&amp;Rules!B10)</f>
        <v>Equal totals share a place. Split tied prizes equally. Equal totals share a place.</v>
      </c>
      <c r="B65" s="166"/>
      <c r="C65" s="166"/>
      <c r="D65" s="166"/>
      <c r="E65" s="166"/>
      <c r="F65" s="165"/>
      <c r="G65" s="165"/>
      <c r="H65" s="165"/>
      <c r="I65" s="165"/>
      <c r="J65" s="165"/>
      <c r="K65" s="165"/>
      <c r="L65" s="165"/>
      <c r="M65" s="165"/>
      <c r="N65" s="165"/>
      <c r="O65" s="165"/>
      <c r="P65" s="165"/>
      <c r="Q65" s="165"/>
      <c r="R65" s="165"/>
      <c r="S65" s="165"/>
      <c r="T65" s="165"/>
    </row>
    <row r="66" ht="24" customHeight="1">
      <c r="A66" s="165"/>
      <c r="B66" s="165"/>
      <c r="C66" s="165"/>
      <c r="D66" s="165"/>
      <c r="E66" s="165"/>
      <c r="F66" s="165"/>
      <c r="G66" s="165"/>
      <c r="H66" s="165"/>
      <c r="I66" s="165"/>
      <c r="J66" s="165"/>
      <c r="K66" s="165"/>
      <c r="L66" s="165"/>
      <c r="M66" s="165"/>
      <c r="N66" s="165"/>
      <c r="O66" s="165"/>
      <c r="P66" s="165"/>
      <c r="Q66" s="165"/>
      <c r="R66" s="165"/>
      <c r="S66" s="165"/>
      <c r="T66" s="165"/>
    </row>
    <row r="67" ht="24" customHeight="1">
      <c r="A67" s="165"/>
      <c r="B67" s="165"/>
      <c r="C67" s="165"/>
      <c r="D67" s="165"/>
      <c r="E67" s="165"/>
      <c r="F67" s="165"/>
      <c r="G67" s="165"/>
      <c r="H67" s="165"/>
      <c r="I67" s="165"/>
      <c r="J67" s="165"/>
      <c r="K67" s="165"/>
      <c r="L67" s="165"/>
      <c r="M67" s="165"/>
      <c r="N67" s="165"/>
      <c r="O67" s="165"/>
      <c r="P67" s="165"/>
      <c r="Q67" s="165"/>
      <c r="R67" s="165"/>
      <c r="S67" s="165"/>
      <c r="T67" s="165"/>
    </row>
  </sheetData>
  <sheetProtection sheet="1" objects="1" scenarios="1" selectLockedCells="0" selectUnlockedCells="0"/>
  <mergeCells>
    <mergeCell ref="A1:G1"/>
    <mergeCell ref="A2:G2"/>
    <mergeCell ref="A3:G3"/>
    <mergeCell ref="A4:G4"/>
    <mergeCell ref="A35:E35"/>
    <mergeCell ref="A36:E36"/>
    <mergeCell ref="A65:E65"/>
  </mergeCells>
  <dataValidations count="6">
    <dataValidation type="list" sqref="H7:H30">
      <formula1>"Yes"</formula1>
    </dataValidation>
    <dataValidation type="list" sqref="C7:C30">
      <formula1>Field!$B$5:$B$124</formula1>
    </dataValidation>
    <dataValidation type="list" sqref="D7:D30">
      <formula1>Field!$B$5:$B$124</formula1>
    </dataValidation>
    <dataValidation type="list" sqref="E7:E30">
      <formula1>Field!$B$5:$B$124</formula1>
    </dataValidation>
    <dataValidation type="list" sqref="F7:F30">
      <formula1>Field!$B$5:$B$124</formula1>
    </dataValidation>
    <dataValidation type="list" sqref="G7:G30">
      <formula1>Field!$B$5:$B$124</formula1>
    </dataValidation>
  </dataValidations>
  <pageMargins left="0.35" right="0.35" top="0.35" bottom="0.35" header="0.15" footer="0.15"/>
  <pageSetup paperSize="1" orientation="landscape" fitToWidth="1" fitToHeight="1"/>
</worksheet>
</file>

<file path=xl/worksheets/sheet10.xml><?xml version="1.0" encoding="utf-8"?>
<worksheet xmlns="http://schemas.openxmlformats.org/spreadsheetml/2006/main">
  <sheetPr>
    <pageSetUpPr fitToPage="1"/>
  </sheetPr>
  <sheetViews>
    <sheetView showGridLines="0" workbookViewId="0">
      <pane ySplit="6" topLeftCell="A7" activePane="bottomLeft" state="frozen"/>
    </sheetView>
  </sheetViews>
  <sheetFormatPr defaultRowHeight="15"/>
  <cols>
    <col min="1" max="1" width="12" hidden="0" customWidth="1"/>
    <col min="2" max="2" width="26" hidden="0" customWidth="1"/>
    <col min="3" max="3" width="26" hidden="0" customWidth="1"/>
    <col min="4" max="4" width="26" hidden="0" customWidth="1"/>
    <col min="5" max="5" width="26" hidden="0" customWidth="1"/>
    <col min="6" max="6" width="26" hidden="0" customWidth="1"/>
    <col min="7" max="7" width="26" hidden="0" customWidth="1"/>
    <col min="8" max="8" width="13" hidden="0" customWidth="1"/>
    <col min="9" max="9" width="12" hidden="0" customWidth="1"/>
    <col min="10" max="10" width="12" hidden="0" customWidth="1"/>
    <col min="11" max="11" width="12" hidden="0" customWidth="1"/>
    <col min="12" max="12" width="12" hidden="0" customWidth="1"/>
    <col min="13" max="13" width="12" hidden="0" customWidth="1"/>
    <col min="14" max="14" width="12" hidden="0" customWidth="1"/>
    <col min="15" max="15" width="12" hidden="0" customWidth="1"/>
    <col min="16" max="16" width="12" hidden="0" customWidth="1"/>
    <col min="17" max="17" width="25" hidden="0" customWidth="1"/>
    <col min="18" max="18" width="9" hidden="0" customWidth="1"/>
    <col min="19" max="19" width="28" hidden="0" customWidth="1"/>
    <col min="20" max="20" width="12" hidden="1" customWidth="1"/>
  </cols>
  <sheetData>
    <row r="1" ht="36" customHeight="1">
      <c r="A1" s="166" t="str">
        <v>Handicapped: choose five, count the best four</v>
      </c>
      <c r="B1" s="166"/>
      <c r="C1" s="166"/>
      <c r="D1" s="166"/>
      <c r="E1" s="166"/>
      <c r="F1" s="166"/>
      <c r="G1" s="166"/>
      <c r="H1" s="165"/>
      <c r="I1" s="165"/>
      <c r="J1" s="165"/>
      <c r="K1" s="165"/>
      <c r="L1" s="165"/>
      <c r="M1" s="165"/>
      <c r="N1" s="165"/>
      <c r="O1" s="165"/>
      <c r="P1" s="165"/>
      <c r="Q1" s="165"/>
      <c r="R1" s="165"/>
      <c r="S1" s="165"/>
      <c r="T1" s="165"/>
    </row>
    <row r="2" ht="48" customHeight="1">
      <c r="A2" s="166" t="str">
        <v>Before picks: complete Rules and Field, including column E. Positive strokes are ADDED to the adjusted score in C; negative strokes are subtracted. Enter numeric 0 for no handicap.</v>
      </c>
      <c r="B2" s="166"/>
      <c r="C2" s="166"/>
      <c r="D2" s="166"/>
      <c r="E2" s="166"/>
      <c r="F2" s="166"/>
      <c r="G2" s="166"/>
      <c r="H2" s="165"/>
      <c r="I2" s="165"/>
      <c r="J2" s="165"/>
      <c r="K2" s="165"/>
      <c r="L2" s="165"/>
      <c r="M2" s="165"/>
      <c r="N2" s="165"/>
      <c r="O2" s="165"/>
      <c r="P2" s="165"/>
      <c r="Q2" s="165"/>
      <c r="R2" s="165"/>
      <c r="S2" s="165"/>
      <c r="T2" s="165"/>
    </row>
    <row r="3" ht="46" customHeight="1">
      <c r="A3" s="166" t="str">
        <v>Use rows 7–31 for up to 25 entries. Each entry chooses five different golfers from the entire field. Different entries may share golfers. Freeze and publish all handicaps before collecting picks.</v>
      </c>
      <c r="B3" s="166"/>
      <c r="C3" s="166"/>
      <c r="D3" s="166"/>
      <c r="E3" s="166"/>
      <c r="F3" s="166"/>
      <c r="G3" s="166"/>
      <c r="H3" s="165"/>
      <c r="I3" s="165"/>
      <c r="J3" s="165"/>
      <c r="K3" s="165"/>
      <c r="L3" s="165"/>
      <c r="M3" s="165"/>
      <c r="N3" s="165"/>
      <c r="O3" s="165"/>
      <c r="P3" s="165"/>
      <c r="Q3" s="165"/>
      <c r="R3" s="165"/>
      <c r="S3" s="165"/>
      <c r="T3" s="165"/>
    </row>
    <row r="4" ht="46" customHeight="1">
      <c r="A4" s="166" t="str">
        <v>Record original submissions in S, mark Received in H, then check Status in Q. Enter scores once in Field C. All five numeric scores are required. Standings below row 35 print as one landscape page.</v>
      </c>
      <c r="B4" s="166"/>
      <c r="C4" s="166"/>
      <c r="D4" s="166"/>
      <c r="E4" s="166"/>
      <c r="F4" s="166"/>
      <c r="G4" s="166"/>
      <c r="H4" s="165"/>
      <c r="I4" s="165"/>
      <c r="J4" s="165"/>
      <c r="K4" s="165"/>
      <c r="L4" s="165"/>
      <c r="M4" s="165"/>
      <c r="N4" s="165"/>
      <c r="O4" s="165"/>
      <c r="P4" s="165"/>
      <c r="Q4" s="165"/>
      <c r="R4" s="165"/>
      <c r="S4" s="165"/>
      <c r="T4" s="165"/>
    </row>
    <row r="5" ht="24" customHeight="1">
      <c r="A5" s="165"/>
      <c r="B5" s="165"/>
      <c r="C5" s="165"/>
      <c r="D5" s="165"/>
      <c r="E5" s="165"/>
      <c r="F5" s="165"/>
      <c r="G5" s="165"/>
      <c r="H5" s="165"/>
      <c r="I5" s="165"/>
      <c r="J5" s="165"/>
      <c r="K5" s="165"/>
      <c r="L5" s="165"/>
      <c r="M5" s="165"/>
      <c r="N5" s="165"/>
      <c r="O5" s="165"/>
      <c r="P5" s="165"/>
      <c r="Q5" s="165"/>
      <c r="R5" s="165"/>
      <c r="S5" s="165"/>
      <c r="T5" s="165"/>
    </row>
    <row r="6" ht="36" customHeight="1">
      <c r="A6" s="204" t="str">
        <v>Entry ID</v>
      </c>
      <c r="B6" s="204" t="str">
        <v>Entry name</v>
      </c>
      <c r="C6" s="204" t="str">
        <v>Pick 1</v>
      </c>
      <c r="D6" s="204" t="str">
        <v>Pick 2</v>
      </c>
      <c r="E6" s="204" t="str">
        <v>Pick 3</v>
      </c>
      <c r="F6" s="204" t="str">
        <v>Pick 4</v>
      </c>
      <c r="G6" s="204" t="str">
        <v>Pick 5</v>
      </c>
      <c r="H6" s="204" t="str">
        <v>Received</v>
      </c>
      <c r="I6" s="204" t="str">
        <v>Valid picks</v>
      </c>
      <c r="J6" s="204" t="str">
        <v>Score 1</v>
      </c>
      <c r="K6" s="204" t="str">
        <v>Score 2</v>
      </c>
      <c r="L6" s="204" t="str">
        <v>Score 3</v>
      </c>
      <c r="M6" s="204" t="str">
        <v>Score 4</v>
      </c>
      <c r="N6" s="204" t="str">
        <v>Score 5</v>
      </c>
      <c r="O6" s="204" t="str">
        <v>Scored</v>
      </c>
      <c r="P6" s="204" t="str">
        <v>Best four</v>
      </c>
      <c r="Q6" s="204" t="str">
        <v>Status</v>
      </c>
      <c r="R6" s="204" t="str">
        <v>Place</v>
      </c>
      <c r="S6" s="204" t="str">
        <v>Submission reference</v>
      </c>
      <c r="T6" s="204" t="str">
        <v>Display order</v>
      </c>
    </row>
    <row r="7" ht="24" customHeight="1">
      <c r="A7" s="165" t="str">
        <v>Entry 01</v>
      </c>
      <c r="B7" s="226"/>
      <c r="C7" s="226"/>
      <c r="D7" s="226"/>
      <c r="E7" s="226"/>
      <c r="F7" s="226"/>
      <c r="G7" s="226"/>
      <c r="H7" s="226"/>
      <c r="I7" s="165" t="n">
        <f>IF(AND(C7&lt;&gt;"",COUNTIF(Field!$B$5:$B$124,SUBSTITUTE(SUBSTITUTE(SUBSTITUTE(C7,"~","~~"),"*","~*"),"?","~?"))=1),1,0)+IF(AND(D7&lt;&gt;"",COUNTIF(Field!$B$5:$B$124,SUBSTITUTE(SUBSTITUTE(SUBSTITUTE(D7,"~","~~"),"*","~*"),"?","~?"))=1),1,0)+IF(AND(E7&lt;&gt;"",COUNTIF(Field!$B$5:$B$124,SUBSTITUTE(SUBSTITUTE(SUBSTITUTE(E7,"~","~~"),"*","~*"),"?","~?"))=1),1,0)+IF(AND(F7&lt;&gt;"",COUNTIF(Field!$B$5:$B$124,SUBSTITUTE(SUBSTITUTE(SUBSTITUTE(F7,"~","~~"),"*","~*"),"?","~?"))=1),1,0)+IF(AND(G7&lt;&gt;"",COUNTIF(Field!$B$5:$B$124,SUBSTITUTE(SUBSTITUTE(SUBSTITUTE(G7,"~","~~"),"*","~*"),"?","~?"))=1),1,0)</f>
        <v>0</v>
      </c>
      <c r="J7" s="207" t="str">
        <f>IF(OR(C7="",COUNTIF(Field!$B$5:$B$124,SUBSTITUTE(SUBSTITUTE(SUBSTITUTE(C7,"~","~~"),"*","~*"),"?","~?"))&lt;&gt;1),"",IF(AND(ISNUMBER(INDEX(Field!$C$5:$C$124,MATCH(SUBSTITUTE(SUBSTITUTE(SUBSTITUTE(C7,"~","~~"),"*","~*"),"?","~?"),Field!$B$5:$B$124,0))),ISNUMBER(INDEX(Field!$E$5:$E$124,MATCH(SUBSTITUTE(SUBSTITUTE(SUBSTITUTE(C7,"~","~~"),"*","~*"),"?","~?"),Field!$B$5:$B$124,0)))),INDEX(Field!$C$5:$C$124,MATCH(SUBSTITUTE(SUBSTITUTE(SUBSTITUTE(C7,"~","~~"),"*","~*"),"?","~?"),Field!$B$5:$B$124,0))+INDEX(Field!$E$5:$E$124,MATCH(SUBSTITUTE(SUBSTITUTE(SUBSTITUTE(C7,"~","~~"),"*","~*"),"?","~?"),Field!$B$5:$B$124,0)),""))</f>
        <v/>
      </c>
      <c r="K7" s="207" t="str">
        <f>IF(OR(D7="",COUNTIF(Field!$B$5:$B$124,SUBSTITUTE(SUBSTITUTE(SUBSTITUTE(D7,"~","~~"),"*","~*"),"?","~?"))&lt;&gt;1),"",IF(AND(ISNUMBER(INDEX(Field!$C$5:$C$124,MATCH(SUBSTITUTE(SUBSTITUTE(SUBSTITUTE(D7,"~","~~"),"*","~*"),"?","~?"),Field!$B$5:$B$124,0))),ISNUMBER(INDEX(Field!$E$5:$E$124,MATCH(SUBSTITUTE(SUBSTITUTE(SUBSTITUTE(D7,"~","~~"),"*","~*"),"?","~?"),Field!$B$5:$B$124,0)))),INDEX(Field!$C$5:$C$124,MATCH(SUBSTITUTE(SUBSTITUTE(SUBSTITUTE(D7,"~","~~"),"*","~*"),"?","~?"),Field!$B$5:$B$124,0))+INDEX(Field!$E$5:$E$124,MATCH(SUBSTITUTE(SUBSTITUTE(SUBSTITUTE(D7,"~","~~"),"*","~*"),"?","~?"),Field!$B$5:$B$124,0)),""))</f>
        <v/>
      </c>
      <c r="L7" s="207" t="str">
        <f>IF(OR(E7="",COUNTIF(Field!$B$5:$B$124,SUBSTITUTE(SUBSTITUTE(SUBSTITUTE(E7,"~","~~"),"*","~*"),"?","~?"))&lt;&gt;1),"",IF(AND(ISNUMBER(INDEX(Field!$C$5:$C$124,MATCH(SUBSTITUTE(SUBSTITUTE(SUBSTITUTE(E7,"~","~~"),"*","~*"),"?","~?"),Field!$B$5:$B$124,0))),ISNUMBER(INDEX(Field!$E$5:$E$124,MATCH(SUBSTITUTE(SUBSTITUTE(SUBSTITUTE(E7,"~","~~"),"*","~*"),"?","~?"),Field!$B$5:$B$124,0)))),INDEX(Field!$C$5:$C$124,MATCH(SUBSTITUTE(SUBSTITUTE(SUBSTITUTE(E7,"~","~~"),"*","~*"),"?","~?"),Field!$B$5:$B$124,0))+INDEX(Field!$E$5:$E$124,MATCH(SUBSTITUTE(SUBSTITUTE(SUBSTITUTE(E7,"~","~~"),"*","~*"),"?","~?"),Field!$B$5:$B$124,0)),""))</f>
        <v/>
      </c>
      <c r="M7" s="207" t="str">
        <f>IF(OR(F7="",COUNTIF(Field!$B$5:$B$124,SUBSTITUTE(SUBSTITUTE(SUBSTITUTE(F7,"~","~~"),"*","~*"),"?","~?"))&lt;&gt;1),"",IF(AND(ISNUMBER(INDEX(Field!$C$5:$C$124,MATCH(SUBSTITUTE(SUBSTITUTE(SUBSTITUTE(F7,"~","~~"),"*","~*"),"?","~?"),Field!$B$5:$B$124,0))),ISNUMBER(INDEX(Field!$E$5:$E$124,MATCH(SUBSTITUTE(SUBSTITUTE(SUBSTITUTE(F7,"~","~~"),"*","~*"),"?","~?"),Field!$B$5:$B$124,0)))),INDEX(Field!$C$5:$C$124,MATCH(SUBSTITUTE(SUBSTITUTE(SUBSTITUTE(F7,"~","~~"),"*","~*"),"?","~?"),Field!$B$5:$B$124,0))+INDEX(Field!$E$5:$E$124,MATCH(SUBSTITUTE(SUBSTITUTE(SUBSTITUTE(F7,"~","~~"),"*","~*"),"?","~?"),Field!$B$5:$B$124,0)),""))</f>
        <v/>
      </c>
      <c r="N7" s="207" t="str">
        <f>IF(OR(G7="",COUNTIF(Field!$B$5:$B$124,SUBSTITUTE(SUBSTITUTE(SUBSTITUTE(G7,"~","~~"),"*","~*"),"?","~?"))&lt;&gt;1),"",IF(AND(ISNUMBER(INDEX(Field!$C$5:$C$124,MATCH(SUBSTITUTE(SUBSTITUTE(SUBSTITUTE(G7,"~","~~"),"*","~*"),"?","~?"),Field!$B$5:$B$124,0))),ISNUMBER(INDEX(Field!$E$5:$E$124,MATCH(SUBSTITUTE(SUBSTITUTE(SUBSTITUTE(G7,"~","~~"),"*","~*"),"?","~?"),Field!$B$5:$B$124,0)))),INDEX(Field!$C$5:$C$124,MATCH(SUBSTITUTE(SUBSTITUTE(SUBSTITUTE(G7,"~","~~"),"*","~*"),"?","~?"),Field!$B$5:$B$124,0))+INDEX(Field!$E$5:$E$124,MATCH(SUBSTITUTE(SUBSTITUTE(SUBSTITUTE(G7,"~","~~"),"*","~*"),"?","~?"),Field!$B$5:$B$124,0)),""))</f>
        <v/>
      </c>
      <c r="O7" s="207" t="n">
        <f>COUNT(J7:N7)</f>
        <v>0</v>
      </c>
      <c r="P7" s="207" t="str">
        <f>IF(Q7="Ready",SUM(J7:N7)-MAX(J7:N7),"")</f>
        <v/>
      </c>
      <c r="Q7" s="207" t="str">
        <f>IF(AND(B7="",COUNTA(C7:H7)=0,S7=""),"",IF(B7="","Missing entry name",IF(H7&lt;&gt;"Yes","Awaiting submission",IF(OR(AND(C7&lt;&gt;"",COUNTIF(C7:G7,SUBSTITUTE(SUBSTITUTE(SUBSTITUTE(C7,"~","~~"),"*","~*"),"?","~?"))&gt;1),AND(D7&lt;&gt;"",COUNTIF(C7:G7,SUBSTITUTE(SUBSTITUTE(SUBSTITUTE(D7,"~","~~"),"*","~*"),"?","~?"))&gt;1),AND(E7&lt;&gt;"",COUNTIF(C7:G7,SUBSTITUTE(SUBSTITUTE(SUBSTITUTE(E7,"~","~~"),"*","~*"),"?","~?"))&gt;1),AND(F7&lt;&gt;"",COUNTIF(C7:G7,SUBSTITUTE(SUBSTITUTE(SUBSTITUTE(F7,"~","~~"),"*","~*"),"?","~?"))&gt;1),AND(G7&lt;&gt;"",COUNTIF(C7:G7,SUBSTITUTE(SUBSTITUTE(SUBSTITUTE(G7,"~","~~"),"*","~*"),"?","~?"))&gt;1)),"Duplicate pick",IF(COUNTBLANK(C7:G7)&gt;0,"Incomplete picks",IF(I7&lt;5,"Check field",IF(O7&lt;5,"Score / handicap missing","Ready")))))))</f>
        <v/>
      </c>
      <c r="R7" s="207" t="str">
        <f>IF(Q7="Ready",1+COUNTIFS($Q$7:$Q$31,"Ready",$P$7:$P$31,"&lt;"&amp;P7),"")</f>
        <v/>
      </c>
      <c r="S7" s="226"/>
      <c r="T7" s="165" t="n">
        <f>IF(Q7="",1000,IF(Q7="Ready",R7,100))+ROW()/1000</f>
        <v>1000.007</v>
      </c>
    </row>
    <row r="8" ht="24" customHeight="1">
      <c r="A8" s="165" t="str">
        <v>Entry 02</v>
      </c>
      <c r="B8" s="226"/>
      <c r="C8" s="226"/>
      <c r="D8" s="226"/>
      <c r="E8" s="226"/>
      <c r="F8" s="226"/>
      <c r="G8" s="226"/>
      <c r="H8" s="226"/>
      <c r="I8" s="165" t="n">
        <f>IF(AND(C8&lt;&gt;"",COUNTIF(Field!$B$5:$B$124,SUBSTITUTE(SUBSTITUTE(SUBSTITUTE(C8,"~","~~"),"*","~*"),"?","~?"))=1),1,0)+IF(AND(D8&lt;&gt;"",COUNTIF(Field!$B$5:$B$124,SUBSTITUTE(SUBSTITUTE(SUBSTITUTE(D8,"~","~~"),"*","~*"),"?","~?"))=1),1,0)+IF(AND(E8&lt;&gt;"",COUNTIF(Field!$B$5:$B$124,SUBSTITUTE(SUBSTITUTE(SUBSTITUTE(E8,"~","~~"),"*","~*"),"?","~?"))=1),1,0)+IF(AND(F8&lt;&gt;"",COUNTIF(Field!$B$5:$B$124,SUBSTITUTE(SUBSTITUTE(SUBSTITUTE(F8,"~","~~"),"*","~*"),"?","~?"))=1),1,0)+IF(AND(G8&lt;&gt;"",COUNTIF(Field!$B$5:$B$124,SUBSTITUTE(SUBSTITUTE(SUBSTITUTE(G8,"~","~~"),"*","~*"),"?","~?"))=1),1,0)</f>
        <v>0</v>
      </c>
      <c r="J8" s="207" t="str">
        <f>IF(OR(C8="",COUNTIF(Field!$B$5:$B$124,SUBSTITUTE(SUBSTITUTE(SUBSTITUTE(C8,"~","~~"),"*","~*"),"?","~?"))&lt;&gt;1),"",IF(AND(ISNUMBER(INDEX(Field!$C$5:$C$124,MATCH(SUBSTITUTE(SUBSTITUTE(SUBSTITUTE(C8,"~","~~"),"*","~*"),"?","~?"),Field!$B$5:$B$124,0))),ISNUMBER(INDEX(Field!$E$5:$E$124,MATCH(SUBSTITUTE(SUBSTITUTE(SUBSTITUTE(C8,"~","~~"),"*","~*"),"?","~?"),Field!$B$5:$B$124,0)))),INDEX(Field!$C$5:$C$124,MATCH(SUBSTITUTE(SUBSTITUTE(SUBSTITUTE(C8,"~","~~"),"*","~*"),"?","~?"),Field!$B$5:$B$124,0))+INDEX(Field!$E$5:$E$124,MATCH(SUBSTITUTE(SUBSTITUTE(SUBSTITUTE(C8,"~","~~"),"*","~*"),"?","~?"),Field!$B$5:$B$124,0)),""))</f>
        <v/>
      </c>
      <c r="K8" s="207" t="str">
        <f>IF(OR(D8="",COUNTIF(Field!$B$5:$B$124,SUBSTITUTE(SUBSTITUTE(SUBSTITUTE(D8,"~","~~"),"*","~*"),"?","~?"))&lt;&gt;1),"",IF(AND(ISNUMBER(INDEX(Field!$C$5:$C$124,MATCH(SUBSTITUTE(SUBSTITUTE(SUBSTITUTE(D8,"~","~~"),"*","~*"),"?","~?"),Field!$B$5:$B$124,0))),ISNUMBER(INDEX(Field!$E$5:$E$124,MATCH(SUBSTITUTE(SUBSTITUTE(SUBSTITUTE(D8,"~","~~"),"*","~*"),"?","~?"),Field!$B$5:$B$124,0)))),INDEX(Field!$C$5:$C$124,MATCH(SUBSTITUTE(SUBSTITUTE(SUBSTITUTE(D8,"~","~~"),"*","~*"),"?","~?"),Field!$B$5:$B$124,0))+INDEX(Field!$E$5:$E$124,MATCH(SUBSTITUTE(SUBSTITUTE(SUBSTITUTE(D8,"~","~~"),"*","~*"),"?","~?"),Field!$B$5:$B$124,0)),""))</f>
        <v/>
      </c>
      <c r="L8" s="207" t="str">
        <f>IF(OR(E8="",COUNTIF(Field!$B$5:$B$124,SUBSTITUTE(SUBSTITUTE(SUBSTITUTE(E8,"~","~~"),"*","~*"),"?","~?"))&lt;&gt;1),"",IF(AND(ISNUMBER(INDEX(Field!$C$5:$C$124,MATCH(SUBSTITUTE(SUBSTITUTE(SUBSTITUTE(E8,"~","~~"),"*","~*"),"?","~?"),Field!$B$5:$B$124,0))),ISNUMBER(INDEX(Field!$E$5:$E$124,MATCH(SUBSTITUTE(SUBSTITUTE(SUBSTITUTE(E8,"~","~~"),"*","~*"),"?","~?"),Field!$B$5:$B$124,0)))),INDEX(Field!$C$5:$C$124,MATCH(SUBSTITUTE(SUBSTITUTE(SUBSTITUTE(E8,"~","~~"),"*","~*"),"?","~?"),Field!$B$5:$B$124,0))+INDEX(Field!$E$5:$E$124,MATCH(SUBSTITUTE(SUBSTITUTE(SUBSTITUTE(E8,"~","~~"),"*","~*"),"?","~?"),Field!$B$5:$B$124,0)),""))</f>
        <v/>
      </c>
      <c r="M8" s="207" t="str">
        <f>IF(OR(F8="",COUNTIF(Field!$B$5:$B$124,SUBSTITUTE(SUBSTITUTE(SUBSTITUTE(F8,"~","~~"),"*","~*"),"?","~?"))&lt;&gt;1),"",IF(AND(ISNUMBER(INDEX(Field!$C$5:$C$124,MATCH(SUBSTITUTE(SUBSTITUTE(SUBSTITUTE(F8,"~","~~"),"*","~*"),"?","~?"),Field!$B$5:$B$124,0))),ISNUMBER(INDEX(Field!$E$5:$E$124,MATCH(SUBSTITUTE(SUBSTITUTE(SUBSTITUTE(F8,"~","~~"),"*","~*"),"?","~?"),Field!$B$5:$B$124,0)))),INDEX(Field!$C$5:$C$124,MATCH(SUBSTITUTE(SUBSTITUTE(SUBSTITUTE(F8,"~","~~"),"*","~*"),"?","~?"),Field!$B$5:$B$124,0))+INDEX(Field!$E$5:$E$124,MATCH(SUBSTITUTE(SUBSTITUTE(SUBSTITUTE(F8,"~","~~"),"*","~*"),"?","~?"),Field!$B$5:$B$124,0)),""))</f>
        <v/>
      </c>
      <c r="N8" s="207" t="str">
        <f>IF(OR(G8="",COUNTIF(Field!$B$5:$B$124,SUBSTITUTE(SUBSTITUTE(SUBSTITUTE(G8,"~","~~"),"*","~*"),"?","~?"))&lt;&gt;1),"",IF(AND(ISNUMBER(INDEX(Field!$C$5:$C$124,MATCH(SUBSTITUTE(SUBSTITUTE(SUBSTITUTE(G8,"~","~~"),"*","~*"),"?","~?"),Field!$B$5:$B$124,0))),ISNUMBER(INDEX(Field!$E$5:$E$124,MATCH(SUBSTITUTE(SUBSTITUTE(SUBSTITUTE(G8,"~","~~"),"*","~*"),"?","~?"),Field!$B$5:$B$124,0)))),INDEX(Field!$C$5:$C$124,MATCH(SUBSTITUTE(SUBSTITUTE(SUBSTITUTE(G8,"~","~~"),"*","~*"),"?","~?"),Field!$B$5:$B$124,0))+INDEX(Field!$E$5:$E$124,MATCH(SUBSTITUTE(SUBSTITUTE(SUBSTITUTE(G8,"~","~~"),"*","~*"),"?","~?"),Field!$B$5:$B$124,0)),""))</f>
        <v/>
      </c>
      <c r="O8" s="207" t="n">
        <f>COUNT(J8:N8)</f>
        <v>0</v>
      </c>
      <c r="P8" s="207" t="str">
        <f>IF(Q8="Ready",SUM(J8:N8)-MAX(J8:N8),"")</f>
        <v/>
      </c>
      <c r="Q8" s="207" t="str">
        <f>IF(AND(B8="",COUNTA(C8:H8)=0,S8=""),"",IF(B8="","Missing entry name",IF(H8&lt;&gt;"Yes","Awaiting submission",IF(OR(AND(C8&lt;&gt;"",COUNTIF(C8:G8,SUBSTITUTE(SUBSTITUTE(SUBSTITUTE(C8,"~","~~"),"*","~*"),"?","~?"))&gt;1),AND(D8&lt;&gt;"",COUNTIF(C8:G8,SUBSTITUTE(SUBSTITUTE(SUBSTITUTE(D8,"~","~~"),"*","~*"),"?","~?"))&gt;1),AND(E8&lt;&gt;"",COUNTIF(C8:G8,SUBSTITUTE(SUBSTITUTE(SUBSTITUTE(E8,"~","~~"),"*","~*"),"?","~?"))&gt;1),AND(F8&lt;&gt;"",COUNTIF(C8:G8,SUBSTITUTE(SUBSTITUTE(SUBSTITUTE(F8,"~","~~"),"*","~*"),"?","~?"))&gt;1),AND(G8&lt;&gt;"",COUNTIF(C8:G8,SUBSTITUTE(SUBSTITUTE(SUBSTITUTE(G8,"~","~~"),"*","~*"),"?","~?"))&gt;1)),"Duplicate pick",IF(COUNTBLANK(C8:G8)&gt;0,"Incomplete picks",IF(I8&lt;5,"Check field",IF(O8&lt;5,"Score / handicap missing","Ready")))))))</f>
        <v/>
      </c>
      <c r="R8" s="207" t="str">
        <f>IF(Q8="Ready",1+COUNTIFS($Q$7:$Q$31,"Ready",$P$7:$P$31,"&lt;"&amp;P8),"")</f>
        <v/>
      </c>
      <c r="S8" s="226"/>
      <c r="T8" s="165" t="n">
        <f>IF(Q8="",1000,IF(Q8="Ready",R8,100))+ROW()/1000</f>
        <v>1000.008</v>
      </c>
    </row>
    <row r="9" ht="24" customHeight="1">
      <c r="A9" s="165" t="str">
        <v>Entry 03</v>
      </c>
      <c r="B9" s="226"/>
      <c r="C9" s="226"/>
      <c r="D9" s="226"/>
      <c r="E9" s="226"/>
      <c r="F9" s="226"/>
      <c r="G9" s="226"/>
      <c r="H9" s="226"/>
      <c r="I9" s="165" t="n">
        <f>IF(AND(C9&lt;&gt;"",COUNTIF(Field!$B$5:$B$124,SUBSTITUTE(SUBSTITUTE(SUBSTITUTE(C9,"~","~~"),"*","~*"),"?","~?"))=1),1,0)+IF(AND(D9&lt;&gt;"",COUNTIF(Field!$B$5:$B$124,SUBSTITUTE(SUBSTITUTE(SUBSTITUTE(D9,"~","~~"),"*","~*"),"?","~?"))=1),1,0)+IF(AND(E9&lt;&gt;"",COUNTIF(Field!$B$5:$B$124,SUBSTITUTE(SUBSTITUTE(SUBSTITUTE(E9,"~","~~"),"*","~*"),"?","~?"))=1),1,0)+IF(AND(F9&lt;&gt;"",COUNTIF(Field!$B$5:$B$124,SUBSTITUTE(SUBSTITUTE(SUBSTITUTE(F9,"~","~~"),"*","~*"),"?","~?"))=1),1,0)+IF(AND(G9&lt;&gt;"",COUNTIF(Field!$B$5:$B$124,SUBSTITUTE(SUBSTITUTE(SUBSTITUTE(G9,"~","~~"),"*","~*"),"?","~?"))=1),1,0)</f>
        <v>0</v>
      </c>
      <c r="J9" s="207" t="str">
        <f>IF(OR(C9="",COUNTIF(Field!$B$5:$B$124,SUBSTITUTE(SUBSTITUTE(SUBSTITUTE(C9,"~","~~"),"*","~*"),"?","~?"))&lt;&gt;1),"",IF(AND(ISNUMBER(INDEX(Field!$C$5:$C$124,MATCH(SUBSTITUTE(SUBSTITUTE(SUBSTITUTE(C9,"~","~~"),"*","~*"),"?","~?"),Field!$B$5:$B$124,0))),ISNUMBER(INDEX(Field!$E$5:$E$124,MATCH(SUBSTITUTE(SUBSTITUTE(SUBSTITUTE(C9,"~","~~"),"*","~*"),"?","~?"),Field!$B$5:$B$124,0)))),INDEX(Field!$C$5:$C$124,MATCH(SUBSTITUTE(SUBSTITUTE(SUBSTITUTE(C9,"~","~~"),"*","~*"),"?","~?"),Field!$B$5:$B$124,0))+INDEX(Field!$E$5:$E$124,MATCH(SUBSTITUTE(SUBSTITUTE(SUBSTITUTE(C9,"~","~~"),"*","~*"),"?","~?"),Field!$B$5:$B$124,0)),""))</f>
        <v/>
      </c>
      <c r="K9" s="207" t="str">
        <f>IF(OR(D9="",COUNTIF(Field!$B$5:$B$124,SUBSTITUTE(SUBSTITUTE(SUBSTITUTE(D9,"~","~~"),"*","~*"),"?","~?"))&lt;&gt;1),"",IF(AND(ISNUMBER(INDEX(Field!$C$5:$C$124,MATCH(SUBSTITUTE(SUBSTITUTE(SUBSTITUTE(D9,"~","~~"),"*","~*"),"?","~?"),Field!$B$5:$B$124,0))),ISNUMBER(INDEX(Field!$E$5:$E$124,MATCH(SUBSTITUTE(SUBSTITUTE(SUBSTITUTE(D9,"~","~~"),"*","~*"),"?","~?"),Field!$B$5:$B$124,0)))),INDEX(Field!$C$5:$C$124,MATCH(SUBSTITUTE(SUBSTITUTE(SUBSTITUTE(D9,"~","~~"),"*","~*"),"?","~?"),Field!$B$5:$B$124,0))+INDEX(Field!$E$5:$E$124,MATCH(SUBSTITUTE(SUBSTITUTE(SUBSTITUTE(D9,"~","~~"),"*","~*"),"?","~?"),Field!$B$5:$B$124,0)),""))</f>
        <v/>
      </c>
      <c r="L9" s="207" t="str">
        <f>IF(OR(E9="",COUNTIF(Field!$B$5:$B$124,SUBSTITUTE(SUBSTITUTE(SUBSTITUTE(E9,"~","~~"),"*","~*"),"?","~?"))&lt;&gt;1),"",IF(AND(ISNUMBER(INDEX(Field!$C$5:$C$124,MATCH(SUBSTITUTE(SUBSTITUTE(SUBSTITUTE(E9,"~","~~"),"*","~*"),"?","~?"),Field!$B$5:$B$124,0))),ISNUMBER(INDEX(Field!$E$5:$E$124,MATCH(SUBSTITUTE(SUBSTITUTE(SUBSTITUTE(E9,"~","~~"),"*","~*"),"?","~?"),Field!$B$5:$B$124,0)))),INDEX(Field!$C$5:$C$124,MATCH(SUBSTITUTE(SUBSTITUTE(SUBSTITUTE(E9,"~","~~"),"*","~*"),"?","~?"),Field!$B$5:$B$124,0))+INDEX(Field!$E$5:$E$124,MATCH(SUBSTITUTE(SUBSTITUTE(SUBSTITUTE(E9,"~","~~"),"*","~*"),"?","~?"),Field!$B$5:$B$124,0)),""))</f>
        <v/>
      </c>
      <c r="M9" s="207" t="str">
        <f>IF(OR(F9="",COUNTIF(Field!$B$5:$B$124,SUBSTITUTE(SUBSTITUTE(SUBSTITUTE(F9,"~","~~"),"*","~*"),"?","~?"))&lt;&gt;1),"",IF(AND(ISNUMBER(INDEX(Field!$C$5:$C$124,MATCH(SUBSTITUTE(SUBSTITUTE(SUBSTITUTE(F9,"~","~~"),"*","~*"),"?","~?"),Field!$B$5:$B$124,0))),ISNUMBER(INDEX(Field!$E$5:$E$124,MATCH(SUBSTITUTE(SUBSTITUTE(SUBSTITUTE(F9,"~","~~"),"*","~*"),"?","~?"),Field!$B$5:$B$124,0)))),INDEX(Field!$C$5:$C$124,MATCH(SUBSTITUTE(SUBSTITUTE(SUBSTITUTE(F9,"~","~~"),"*","~*"),"?","~?"),Field!$B$5:$B$124,0))+INDEX(Field!$E$5:$E$124,MATCH(SUBSTITUTE(SUBSTITUTE(SUBSTITUTE(F9,"~","~~"),"*","~*"),"?","~?"),Field!$B$5:$B$124,0)),""))</f>
        <v/>
      </c>
      <c r="N9" s="207" t="str">
        <f>IF(OR(G9="",COUNTIF(Field!$B$5:$B$124,SUBSTITUTE(SUBSTITUTE(SUBSTITUTE(G9,"~","~~"),"*","~*"),"?","~?"))&lt;&gt;1),"",IF(AND(ISNUMBER(INDEX(Field!$C$5:$C$124,MATCH(SUBSTITUTE(SUBSTITUTE(SUBSTITUTE(G9,"~","~~"),"*","~*"),"?","~?"),Field!$B$5:$B$124,0))),ISNUMBER(INDEX(Field!$E$5:$E$124,MATCH(SUBSTITUTE(SUBSTITUTE(SUBSTITUTE(G9,"~","~~"),"*","~*"),"?","~?"),Field!$B$5:$B$124,0)))),INDEX(Field!$C$5:$C$124,MATCH(SUBSTITUTE(SUBSTITUTE(SUBSTITUTE(G9,"~","~~"),"*","~*"),"?","~?"),Field!$B$5:$B$124,0))+INDEX(Field!$E$5:$E$124,MATCH(SUBSTITUTE(SUBSTITUTE(SUBSTITUTE(G9,"~","~~"),"*","~*"),"?","~?"),Field!$B$5:$B$124,0)),""))</f>
        <v/>
      </c>
      <c r="O9" s="207" t="n">
        <f>COUNT(J9:N9)</f>
        <v>0</v>
      </c>
      <c r="P9" s="207" t="str">
        <f>IF(Q9="Ready",SUM(J9:N9)-MAX(J9:N9),"")</f>
        <v/>
      </c>
      <c r="Q9" s="207" t="str">
        <f>IF(AND(B9="",COUNTA(C9:H9)=0,S9=""),"",IF(B9="","Missing entry name",IF(H9&lt;&gt;"Yes","Awaiting submission",IF(OR(AND(C9&lt;&gt;"",COUNTIF(C9:G9,SUBSTITUTE(SUBSTITUTE(SUBSTITUTE(C9,"~","~~"),"*","~*"),"?","~?"))&gt;1),AND(D9&lt;&gt;"",COUNTIF(C9:G9,SUBSTITUTE(SUBSTITUTE(SUBSTITUTE(D9,"~","~~"),"*","~*"),"?","~?"))&gt;1),AND(E9&lt;&gt;"",COUNTIF(C9:G9,SUBSTITUTE(SUBSTITUTE(SUBSTITUTE(E9,"~","~~"),"*","~*"),"?","~?"))&gt;1),AND(F9&lt;&gt;"",COUNTIF(C9:G9,SUBSTITUTE(SUBSTITUTE(SUBSTITUTE(F9,"~","~~"),"*","~*"),"?","~?"))&gt;1),AND(G9&lt;&gt;"",COUNTIF(C9:G9,SUBSTITUTE(SUBSTITUTE(SUBSTITUTE(G9,"~","~~"),"*","~*"),"?","~?"))&gt;1)),"Duplicate pick",IF(COUNTBLANK(C9:G9)&gt;0,"Incomplete picks",IF(I9&lt;5,"Check field",IF(O9&lt;5,"Score / handicap missing","Ready")))))))</f>
        <v/>
      </c>
      <c r="R9" s="207" t="str">
        <f>IF(Q9="Ready",1+COUNTIFS($Q$7:$Q$31,"Ready",$P$7:$P$31,"&lt;"&amp;P9),"")</f>
        <v/>
      </c>
      <c r="S9" s="226"/>
      <c r="T9" s="165" t="n">
        <f>IF(Q9="",1000,IF(Q9="Ready",R9,100))+ROW()/1000</f>
        <v>1000.009</v>
      </c>
    </row>
    <row r="10" ht="24" customHeight="1">
      <c r="A10" s="165" t="str">
        <v>Entry 04</v>
      </c>
      <c r="B10" s="226"/>
      <c r="C10" s="226"/>
      <c r="D10" s="226"/>
      <c r="E10" s="226"/>
      <c r="F10" s="226"/>
      <c r="G10" s="226"/>
      <c r="H10" s="226"/>
      <c r="I10" s="165" t="n">
        <f>IF(AND(C10&lt;&gt;"",COUNTIF(Field!$B$5:$B$124,SUBSTITUTE(SUBSTITUTE(SUBSTITUTE(C10,"~","~~"),"*","~*"),"?","~?"))=1),1,0)+IF(AND(D10&lt;&gt;"",COUNTIF(Field!$B$5:$B$124,SUBSTITUTE(SUBSTITUTE(SUBSTITUTE(D10,"~","~~"),"*","~*"),"?","~?"))=1),1,0)+IF(AND(E10&lt;&gt;"",COUNTIF(Field!$B$5:$B$124,SUBSTITUTE(SUBSTITUTE(SUBSTITUTE(E10,"~","~~"),"*","~*"),"?","~?"))=1),1,0)+IF(AND(F10&lt;&gt;"",COUNTIF(Field!$B$5:$B$124,SUBSTITUTE(SUBSTITUTE(SUBSTITUTE(F10,"~","~~"),"*","~*"),"?","~?"))=1),1,0)+IF(AND(G10&lt;&gt;"",COUNTIF(Field!$B$5:$B$124,SUBSTITUTE(SUBSTITUTE(SUBSTITUTE(G10,"~","~~"),"*","~*"),"?","~?"))=1),1,0)</f>
        <v>0</v>
      </c>
      <c r="J10" s="207" t="str">
        <f>IF(OR(C10="",COUNTIF(Field!$B$5:$B$124,SUBSTITUTE(SUBSTITUTE(SUBSTITUTE(C10,"~","~~"),"*","~*"),"?","~?"))&lt;&gt;1),"",IF(AND(ISNUMBER(INDEX(Field!$C$5:$C$124,MATCH(SUBSTITUTE(SUBSTITUTE(SUBSTITUTE(C10,"~","~~"),"*","~*"),"?","~?"),Field!$B$5:$B$124,0))),ISNUMBER(INDEX(Field!$E$5:$E$124,MATCH(SUBSTITUTE(SUBSTITUTE(SUBSTITUTE(C10,"~","~~"),"*","~*"),"?","~?"),Field!$B$5:$B$124,0)))),INDEX(Field!$C$5:$C$124,MATCH(SUBSTITUTE(SUBSTITUTE(SUBSTITUTE(C10,"~","~~"),"*","~*"),"?","~?"),Field!$B$5:$B$124,0))+INDEX(Field!$E$5:$E$124,MATCH(SUBSTITUTE(SUBSTITUTE(SUBSTITUTE(C10,"~","~~"),"*","~*"),"?","~?"),Field!$B$5:$B$124,0)),""))</f>
        <v/>
      </c>
      <c r="K10" s="207" t="str">
        <f>IF(OR(D10="",COUNTIF(Field!$B$5:$B$124,SUBSTITUTE(SUBSTITUTE(SUBSTITUTE(D10,"~","~~"),"*","~*"),"?","~?"))&lt;&gt;1),"",IF(AND(ISNUMBER(INDEX(Field!$C$5:$C$124,MATCH(SUBSTITUTE(SUBSTITUTE(SUBSTITUTE(D10,"~","~~"),"*","~*"),"?","~?"),Field!$B$5:$B$124,0))),ISNUMBER(INDEX(Field!$E$5:$E$124,MATCH(SUBSTITUTE(SUBSTITUTE(SUBSTITUTE(D10,"~","~~"),"*","~*"),"?","~?"),Field!$B$5:$B$124,0)))),INDEX(Field!$C$5:$C$124,MATCH(SUBSTITUTE(SUBSTITUTE(SUBSTITUTE(D10,"~","~~"),"*","~*"),"?","~?"),Field!$B$5:$B$124,0))+INDEX(Field!$E$5:$E$124,MATCH(SUBSTITUTE(SUBSTITUTE(SUBSTITUTE(D10,"~","~~"),"*","~*"),"?","~?"),Field!$B$5:$B$124,0)),""))</f>
        <v/>
      </c>
      <c r="L10" s="207" t="str">
        <f>IF(OR(E10="",COUNTIF(Field!$B$5:$B$124,SUBSTITUTE(SUBSTITUTE(SUBSTITUTE(E10,"~","~~"),"*","~*"),"?","~?"))&lt;&gt;1),"",IF(AND(ISNUMBER(INDEX(Field!$C$5:$C$124,MATCH(SUBSTITUTE(SUBSTITUTE(SUBSTITUTE(E10,"~","~~"),"*","~*"),"?","~?"),Field!$B$5:$B$124,0))),ISNUMBER(INDEX(Field!$E$5:$E$124,MATCH(SUBSTITUTE(SUBSTITUTE(SUBSTITUTE(E10,"~","~~"),"*","~*"),"?","~?"),Field!$B$5:$B$124,0)))),INDEX(Field!$C$5:$C$124,MATCH(SUBSTITUTE(SUBSTITUTE(SUBSTITUTE(E10,"~","~~"),"*","~*"),"?","~?"),Field!$B$5:$B$124,0))+INDEX(Field!$E$5:$E$124,MATCH(SUBSTITUTE(SUBSTITUTE(SUBSTITUTE(E10,"~","~~"),"*","~*"),"?","~?"),Field!$B$5:$B$124,0)),""))</f>
        <v/>
      </c>
      <c r="M10" s="207" t="str">
        <f>IF(OR(F10="",COUNTIF(Field!$B$5:$B$124,SUBSTITUTE(SUBSTITUTE(SUBSTITUTE(F10,"~","~~"),"*","~*"),"?","~?"))&lt;&gt;1),"",IF(AND(ISNUMBER(INDEX(Field!$C$5:$C$124,MATCH(SUBSTITUTE(SUBSTITUTE(SUBSTITUTE(F10,"~","~~"),"*","~*"),"?","~?"),Field!$B$5:$B$124,0))),ISNUMBER(INDEX(Field!$E$5:$E$124,MATCH(SUBSTITUTE(SUBSTITUTE(SUBSTITUTE(F10,"~","~~"),"*","~*"),"?","~?"),Field!$B$5:$B$124,0)))),INDEX(Field!$C$5:$C$124,MATCH(SUBSTITUTE(SUBSTITUTE(SUBSTITUTE(F10,"~","~~"),"*","~*"),"?","~?"),Field!$B$5:$B$124,0))+INDEX(Field!$E$5:$E$124,MATCH(SUBSTITUTE(SUBSTITUTE(SUBSTITUTE(F10,"~","~~"),"*","~*"),"?","~?"),Field!$B$5:$B$124,0)),""))</f>
        <v/>
      </c>
      <c r="N10" s="207" t="str">
        <f>IF(OR(G10="",COUNTIF(Field!$B$5:$B$124,SUBSTITUTE(SUBSTITUTE(SUBSTITUTE(G10,"~","~~"),"*","~*"),"?","~?"))&lt;&gt;1),"",IF(AND(ISNUMBER(INDEX(Field!$C$5:$C$124,MATCH(SUBSTITUTE(SUBSTITUTE(SUBSTITUTE(G10,"~","~~"),"*","~*"),"?","~?"),Field!$B$5:$B$124,0))),ISNUMBER(INDEX(Field!$E$5:$E$124,MATCH(SUBSTITUTE(SUBSTITUTE(SUBSTITUTE(G10,"~","~~"),"*","~*"),"?","~?"),Field!$B$5:$B$124,0)))),INDEX(Field!$C$5:$C$124,MATCH(SUBSTITUTE(SUBSTITUTE(SUBSTITUTE(G10,"~","~~"),"*","~*"),"?","~?"),Field!$B$5:$B$124,0))+INDEX(Field!$E$5:$E$124,MATCH(SUBSTITUTE(SUBSTITUTE(SUBSTITUTE(G10,"~","~~"),"*","~*"),"?","~?"),Field!$B$5:$B$124,0)),""))</f>
        <v/>
      </c>
      <c r="O10" s="207" t="n">
        <f>COUNT(J10:N10)</f>
        <v>0</v>
      </c>
      <c r="P10" s="207" t="str">
        <f>IF(Q10="Ready",SUM(J10:N10)-MAX(J10:N10),"")</f>
        <v/>
      </c>
      <c r="Q10" s="207" t="str">
        <f>IF(AND(B10="",COUNTA(C10:H10)=0,S10=""),"",IF(B10="","Missing entry name",IF(H10&lt;&gt;"Yes","Awaiting submission",IF(OR(AND(C10&lt;&gt;"",COUNTIF(C10:G10,SUBSTITUTE(SUBSTITUTE(SUBSTITUTE(C10,"~","~~"),"*","~*"),"?","~?"))&gt;1),AND(D10&lt;&gt;"",COUNTIF(C10:G10,SUBSTITUTE(SUBSTITUTE(SUBSTITUTE(D10,"~","~~"),"*","~*"),"?","~?"))&gt;1),AND(E10&lt;&gt;"",COUNTIF(C10:G10,SUBSTITUTE(SUBSTITUTE(SUBSTITUTE(E10,"~","~~"),"*","~*"),"?","~?"))&gt;1),AND(F10&lt;&gt;"",COUNTIF(C10:G10,SUBSTITUTE(SUBSTITUTE(SUBSTITUTE(F10,"~","~~"),"*","~*"),"?","~?"))&gt;1),AND(G10&lt;&gt;"",COUNTIF(C10:G10,SUBSTITUTE(SUBSTITUTE(SUBSTITUTE(G10,"~","~~"),"*","~*"),"?","~?"))&gt;1)),"Duplicate pick",IF(COUNTBLANK(C10:G10)&gt;0,"Incomplete picks",IF(I10&lt;5,"Check field",IF(O10&lt;5,"Score / handicap missing","Ready")))))))</f>
        <v/>
      </c>
      <c r="R10" s="207" t="str">
        <f>IF(Q10="Ready",1+COUNTIFS($Q$7:$Q$31,"Ready",$P$7:$P$31,"&lt;"&amp;P10),"")</f>
        <v/>
      </c>
      <c r="S10" s="226"/>
      <c r="T10" s="165" t="n">
        <f>IF(Q10="",1000,IF(Q10="Ready",R10,100))+ROW()/1000</f>
        <v>1000.01</v>
      </c>
    </row>
    <row r="11" ht="24" customHeight="1">
      <c r="A11" s="165" t="str">
        <v>Entry 05</v>
      </c>
      <c r="B11" s="226"/>
      <c r="C11" s="226"/>
      <c r="D11" s="226"/>
      <c r="E11" s="226"/>
      <c r="F11" s="226"/>
      <c r="G11" s="226"/>
      <c r="H11" s="226"/>
      <c r="I11" s="165" t="n">
        <f>IF(AND(C11&lt;&gt;"",COUNTIF(Field!$B$5:$B$124,SUBSTITUTE(SUBSTITUTE(SUBSTITUTE(C11,"~","~~"),"*","~*"),"?","~?"))=1),1,0)+IF(AND(D11&lt;&gt;"",COUNTIF(Field!$B$5:$B$124,SUBSTITUTE(SUBSTITUTE(SUBSTITUTE(D11,"~","~~"),"*","~*"),"?","~?"))=1),1,0)+IF(AND(E11&lt;&gt;"",COUNTIF(Field!$B$5:$B$124,SUBSTITUTE(SUBSTITUTE(SUBSTITUTE(E11,"~","~~"),"*","~*"),"?","~?"))=1),1,0)+IF(AND(F11&lt;&gt;"",COUNTIF(Field!$B$5:$B$124,SUBSTITUTE(SUBSTITUTE(SUBSTITUTE(F11,"~","~~"),"*","~*"),"?","~?"))=1),1,0)+IF(AND(G11&lt;&gt;"",COUNTIF(Field!$B$5:$B$124,SUBSTITUTE(SUBSTITUTE(SUBSTITUTE(G11,"~","~~"),"*","~*"),"?","~?"))=1),1,0)</f>
        <v>0</v>
      </c>
      <c r="J11" s="207" t="str">
        <f>IF(OR(C11="",COUNTIF(Field!$B$5:$B$124,SUBSTITUTE(SUBSTITUTE(SUBSTITUTE(C11,"~","~~"),"*","~*"),"?","~?"))&lt;&gt;1),"",IF(AND(ISNUMBER(INDEX(Field!$C$5:$C$124,MATCH(SUBSTITUTE(SUBSTITUTE(SUBSTITUTE(C11,"~","~~"),"*","~*"),"?","~?"),Field!$B$5:$B$124,0))),ISNUMBER(INDEX(Field!$E$5:$E$124,MATCH(SUBSTITUTE(SUBSTITUTE(SUBSTITUTE(C11,"~","~~"),"*","~*"),"?","~?"),Field!$B$5:$B$124,0)))),INDEX(Field!$C$5:$C$124,MATCH(SUBSTITUTE(SUBSTITUTE(SUBSTITUTE(C11,"~","~~"),"*","~*"),"?","~?"),Field!$B$5:$B$124,0))+INDEX(Field!$E$5:$E$124,MATCH(SUBSTITUTE(SUBSTITUTE(SUBSTITUTE(C11,"~","~~"),"*","~*"),"?","~?"),Field!$B$5:$B$124,0)),""))</f>
        <v/>
      </c>
      <c r="K11" s="207" t="str">
        <f>IF(OR(D11="",COUNTIF(Field!$B$5:$B$124,SUBSTITUTE(SUBSTITUTE(SUBSTITUTE(D11,"~","~~"),"*","~*"),"?","~?"))&lt;&gt;1),"",IF(AND(ISNUMBER(INDEX(Field!$C$5:$C$124,MATCH(SUBSTITUTE(SUBSTITUTE(SUBSTITUTE(D11,"~","~~"),"*","~*"),"?","~?"),Field!$B$5:$B$124,0))),ISNUMBER(INDEX(Field!$E$5:$E$124,MATCH(SUBSTITUTE(SUBSTITUTE(SUBSTITUTE(D11,"~","~~"),"*","~*"),"?","~?"),Field!$B$5:$B$124,0)))),INDEX(Field!$C$5:$C$124,MATCH(SUBSTITUTE(SUBSTITUTE(SUBSTITUTE(D11,"~","~~"),"*","~*"),"?","~?"),Field!$B$5:$B$124,0))+INDEX(Field!$E$5:$E$124,MATCH(SUBSTITUTE(SUBSTITUTE(SUBSTITUTE(D11,"~","~~"),"*","~*"),"?","~?"),Field!$B$5:$B$124,0)),""))</f>
        <v/>
      </c>
      <c r="L11" s="207" t="str">
        <f>IF(OR(E11="",COUNTIF(Field!$B$5:$B$124,SUBSTITUTE(SUBSTITUTE(SUBSTITUTE(E11,"~","~~"),"*","~*"),"?","~?"))&lt;&gt;1),"",IF(AND(ISNUMBER(INDEX(Field!$C$5:$C$124,MATCH(SUBSTITUTE(SUBSTITUTE(SUBSTITUTE(E11,"~","~~"),"*","~*"),"?","~?"),Field!$B$5:$B$124,0))),ISNUMBER(INDEX(Field!$E$5:$E$124,MATCH(SUBSTITUTE(SUBSTITUTE(SUBSTITUTE(E11,"~","~~"),"*","~*"),"?","~?"),Field!$B$5:$B$124,0)))),INDEX(Field!$C$5:$C$124,MATCH(SUBSTITUTE(SUBSTITUTE(SUBSTITUTE(E11,"~","~~"),"*","~*"),"?","~?"),Field!$B$5:$B$124,0))+INDEX(Field!$E$5:$E$124,MATCH(SUBSTITUTE(SUBSTITUTE(SUBSTITUTE(E11,"~","~~"),"*","~*"),"?","~?"),Field!$B$5:$B$124,0)),""))</f>
        <v/>
      </c>
      <c r="M11" s="207" t="str">
        <f>IF(OR(F11="",COUNTIF(Field!$B$5:$B$124,SUBSTITUTE(SUBSTITUTE(SUBSTITUTE(F11,"~","~~"),"*","~*"),"?","~?"))&lt;&gt;1),"",IF(AND(ISNUMBER(INDEX(Field!$C$5:$C$124,MATCH(SUBSTITUTE(SUBSTITUTE(SUBSTITUTE(F11,"~","~~"),"*","~*"),"?","~?"),Field!$B$5:$B$124,0))),ISNUMBER(INDEX(Field!$E$5:$E$124,MATCH(SUBSTITUTE(SUBSTITUTE(SUBSTITUTE(F11,"~","~~"),"*","~*"),"?","~?"),Field!$B$5:$B$124,0)))),INDEX(Field!$C$5:$C$124,MATCH(SUBSTITUTE(SUBSTITUTE(SUBSTITUTE(F11,"~","~~"),"*","~*"),"?","~?"),Field!$B$5:$B$124,0))+INDEX(Field!$E$5:$E$124,MATCH(SUBSTITUTE(SUBSTITUTE(SUBSTITUTE(F11,"~","~~"),"*","~*"),"?","~?"),Field!$B$5:$B$124,0)),""))</f>
        <v/>
      </c>
      <c r="N11" s="207" t="str">
        <f>IF(OR(G11="",COUNTIF(Field!$B$5:$B$124,SUBSTITUTE(SUBSTITUTE(SUBSTITUTE(G11,"~","~~"),"*","~*"),"?","~?"))&lt;&gt;1),"",IF(AND(ISNUMBER(INDEX(Field!$C$5:$C$124,MATCH(SUBSTITUTE(SUBSTITUTE(SUBSTITUTE(G11,"~","~~"),"*","~*"),"?","~?"),Field!$B$5:$B$124,0))),ISNUMBER(INDEX(Field!$E$5:$E$124,MATCH(SUBSTITUTE(SUBSTITUTE(SUBSTITUTE(G11,"~","~~"),"*","~*"),"?","~?"),Field!$B$5:$B$124,0)))),INDEX(Field!$C$5:$C$124,MATCH(SUBSTITUTE(SUBSTITUTE(SUBSTITUTE(G11,"~","~~"),"*","~*"),"?","~?"),Field!$B$5:$B$124,0))+INDEX(Field!$E$5:$E$124,MATCH(SUBSTITUTE(SUBSTITUTE(SUBSTITUTE(G11,"~","~~"),"*","~*"),"?","~?"),Field!$B$5:$B$124,0)),""))</f>
        <v/>
      </c>
      <c r="O11" s="207" t="n">
        <f>COUNT(J11:N11)</f>
        <v>0</v>
      </c>
      <c r="P11" s="207" t="str">
        <f>IF(Q11="Ready",SUM(J11:N11)-MAX(J11:N11),"")</f>
        <v/>
      </c>
      <c r="Q11" s="207" t="str">
        <f>IF(AND(B11="",COUNTA(C11:H11)=0,S11=""),"",IF(B11="","Missing entry name",IF(H11&lt;&gt;"Yes","Awaiting submission",IF(OR(AND(C11&lt;&gt;"",COUNTIF(C11:G11,SUBSTITUTE(SUBSTITUTE(SUBSTITUTE(C11,"~","~~"),"*","~*"),"?","~?"))&gt;1),AND(D11&lt;&gt;"",COUNTIF(C11:G11,SUBSTITUTE(SUBSTITUTE(SUBSTITUTE(D11,"~","~~"),"*","~*"),"?","~?"))&gt;1),AND(E11&lt;&gt;"",COUNTIF(C11:G11,SUBSTITUTE(SUBSTITUTE(SUBSTITUTE(E11,"~","~~"),"*","~*"),"?","~?"))&gt;1),AND(F11&lt;&gt;"",COUNTIF(C11:G11,SUBSTITUTE(SUBSTITUTE(SUBSTITUTE(F11,"~","~~"),"*","~*"),"?","~?"))&gt;1),AND(G11&lt;&gt;"",COUNTIF(C11:G11,SUBSTITUTE(SUBSTITUTE(SUBSTITUTE(G11,"~","~~"),"*","~*"),"?","~?"))&gt;1)),"Duplicate pick",IF(COUNTBLANK(C11:G11)&gt;0,"Incomplete picks",IF(I11&lt;5,"Check field",IF(O11&lt;5,"Score / handicap missing","Ready")))))))</f>
        <v/>
      </c>
      <c r="R11" s="207" t="str">
        <f>IF(Q11="Ready",1+COUNTIFS($Q$7:$Q$31,"Ready",$P$7:$P$31,"&lt;"&amp;P11),"")</f>
        <v/>
      </c>
      <c r="S11" s="226"/>
      <c r="T11" s="165" t="n">
        <f>IF(Q11="",1000,IF(Q11="Ready",R11,100))+ROW()/1000</f>
        <v>1000.011</v>
      </c>
    </row>
    <row r="12" ht="24" customHeight="1">
      <c r="A12" s="165" t="str">
        <v>Entry 06</v>
      </c>
      <c r="B12" s="226"/>
      <c r="C12" s="226"/>
      <c r="D12" s="226"/>
      <c r="E12" s="226"/>
      <c r="F12" s="226"/>
      <c r="G12" s="226"/>
      <c r="H12" s="226"/>
      <c r="I12" s="165" t="n">
        <f>IF(AND(C12&lt;&gt;"",COUNTIF(Field!$B$5:$B$124,SUBSTITUTE(SUBSTITUTE(SUBSTITUTE(C12,"~","~~"),"*","~*"),"?","~?"))=1),1,0)+IF(AND(D12&lt;&gt;"",COUNTIF(Field!$B$5:$B$124,SUBSTITUTE(SUBSTITUTE(SUBSTITUTE(D12,"~","~~"),"*","~*"),"?","~?"))=1),1,0)+IF(AND(E12&lt;&gt;"",COUNTIF(Field!$B$5:$B$124,SUBSTITUTE(SUBSTITUTE(SUBSTITUTE(E12,"~","~~"),"*","~*"),"?","~?"))=1),1,0)+IF(AND(F12&lt;&gt;"",COUNTIF(Field!$B$5:$B$124,SUBSTITUTE(SUBSTITUTE(SUBSTITUTE(F12,"~","~~"),"*","~*"),"?","~?"))=1),1,0)+IF(AND(G12&lt;&gt;"",COUNTIF(Field!$B$5:$B$124,SUBSTITUTE(SUBSTITUTE(SUBSTITUTE(G12,"~","~~"),"*","~*"),"?","~?"))=1),1,0)</f>
        <v>0</v>
      </c>
      <c r="J12" s="207" t="str">
        <f>IF(OR(C12="",COUNTIF(Field!$B$5:$B$124,SUBSTITUTE(SUBSTITUTE(SUBSTITUTE(C12,"~","~~"),"*","~*"),"?","~?"))&lt;&gt;1),"",IF(AND(ISNUMBER(INDEX(Field!$C$5:$C$124,MATCH(SUBSTITUTE(SUBSTITUTE(SUBSTITUTE(C12,"~","~~"),"*","~*"),"?","~?"),Field!$B$5:$B$124,0))),ISNUMBER(INDEX(Field!$E$5:$E$124,MATCH(SUBSTITUTE(SUBSTITUTE(SUBSTITUTE(C12,"~","~~"),"*","~*"),"?","~?"),Field!$B$5:$B$124,0)))),INDEX(Field!$C$5:$C$124,MATCH(SUBSTITUTE(SUBSTITUTE(SUBSTITUTE(C12,"~","~~"),"*","~*"),"?","~?"),Field!$B$5:$B$124,0))+INDEX(Field!$E$5:$E$124,MATCH(SUBSTITUTE(SUBSTITUTE(SUBSTITUTE(C12,"~","~~"),"*","~*"),"?","~?"),Field!$B$5:$B$124,0)),""))</f>
        <v/>
      </c>
      <c r="K12" s="207" t="str">
        <f>IF(OR(D12="",COUNTIF(Field!$B$5:$B$124,SUBSTITUTE(SUBSTITUTE(SUBSTITUTE(D12,"~","~~"),"*","~*"),"?","~?"))&lt;&gt;1),"",IF(AND(ISNUMBER(INDEX(Field!$C$5:$C$124,MATCH(SUBSTITUTE(SUBSTITUTE(SUBSTITUTE(D12,"~","~~"),"*","~*"),"?","~?"),Field!$B$5:$B$124,0))),ISNUMBER(INDEX(Field!$E$5:$E$124,MATCH(SUBSTITUTE(SUBSTITUTE(SUBSTITUTE(D12,"~","~~"),"*","~*"),"?","~?"),Field!$B$5:$B$124,0)))),INDEX(Field!$C$5:$C$124,MATCH(SUBSTITUTE(SUBSTITUTE(SUBSTITUTE(D12,"~","~~"),"*","~*"),"?","~?"),Field!$B$5:$B$124,0))+INDEX(Field!$E$5:$E$124,MATCH(SUBSTITUTE(SUBSTITUTE(SUBSTITUTE(D12,"~","~~"),"*","~*"),"?","~?"),Field!$B$5:$B$124,0)),""))</f>
        <v/>
      </c>
      <c r="L12" s="207" t="str">
        <f>IF(OR(E12="",COUNTIF(Field!$B$5:$B$124,SUBSTITUTE(SUBSTITUTE(SUBSTITUTE(E12,"~","~~"),"*","~*"),"?","~?"))&lt;&gt;1),"",IF(AND(ISNUMBER(INDEX(Field!$C$5:$C$124,MATCH(SUBSTITUTE(SUBSTITUTE(SUBSTITUTE(E12,"~","~~"),"*","~*"),"?","~?"),Field!$B$5:$B$124,0))),ISNUMBER(INDEX(Field!$E$5:$E$124,MATCH(SUBSTITUTE(SUBSTITUTE(SUBSTITUTE(E12,"~","~~"),"*","~*"),"?","~?"),Field!$B$5:$B$124,0)))),INDEX(Field!$C$5:$C$124,MATCH(SUBSTITUTE(SUBSTITUTE(SUBSTITUTE(E12,"~","~~"),"*","~*"),"?","~?"),Field!$B$5:$B$124,0))+INDEX(Field!$E$5:$E$124,MATCH(SUBSTITUTE(SUBSTITUTE(SUBSTITUTE(E12,"~","~~"),"*","~*"),"?","~?"),Field!$B$5:$B$124,0)),""))</f>
        <v/>
      </c>
      <c r="M12" s="207" t="str">
        <f>IF(OR(F12="",COUNTIF(Field!$B$5:$B$124,SUBSTITUTE(SUBSTITUTE(SUBSTITUTE(F12,"~","~~"),"*","~*"),"?","~?"))&lt;&gt;1),"",IF(AND(ISNUMBER(INDEX(Field!$C$5:$C$124,MATCH(SUBSTITUTE(SUBSTITUTE(SUBSTITUTE(F12,"~","~~"),"*","~*"),"?","~?"),Field!$B$5:$B$124,0))),ISNUMBER(INDEX(Field!$E$5:$E$124,MATCH(SUBSTITUTE(SUBSTITUTE(SUBSTITUTE(F12,"~","~~"),"*","~*"),"?","~?"),Field!$B$5:$B$124,0)))),INDEX(Field!$C$5:$C$124,MATCH(SUBSTITUTE(SUBSTITUTE(SUBSTITUTE(F12,"~","~~"),"*","~*"),"?","~?"),Field!$B$5:$B$124,0))+INDEX(Field!$E$5:$E$124,MATCH(SUBSTITUTE(SUBSTITUTE(SUBSTITUTE(F12,"~","~~"),"*","~*"),"?","~?"),Field!$B$5:$B$124,0)),""))</f>
        <v/>
      </c>
      <c r="N12" s="207" t="str">
        <f>IF(OR(G12="",COUNTIF(Field!$B$5:$B$124,SUBSTITUTE(SUBSTITUTE(SUBSTITUTE(G12,"~","~~"),"*","~*"),"?","~?"))&lt;&gt;1),"",IF(AND(ISNUMBER(INDEX(Field!$C$5:$C$124,MATCH(SUBSTITUTE(SUBSTITUTE(SUBSTITUTE(G12,"~","~~"),"*","~*"),"?","~?"),Field!$B$5:$B$124,0))),ISNUMBER(INDEX(Field!$E$5:$E$124,MATCH(SUBSTITUTE(SUBSTITUTE(SUBSTITUTE(G12,"~","~~"),"*","~*"),"?","~?"),Field!$B$5:$B$124,0)))),INDEX(Field!$C$5:$C$124,MATCH(SUBSTITUTE(SUBSTITUTE(SUBSTITUTE(G12,"~","~~"),"*","~*"),"?","~?"),Field!$B$5:$B$124,0))+INDEX(Field!$E$5:$E$124,MATCH(SUBSTITUTE(SUBSTITUTE(SUBSTITUTE(G12,"~","~~"),"*","~*"),"?","~?"),Field!$B$5:$B$124,0)),""))</f>
        <v/>
      </c>
      <c r="O12" s="207" t="n">
        <f>COUNT(J12:N12)</f>
        <v>0</v>
      </c>
      <c r="P12" s="207" t="str">
        <f>IF(Q12="Ready",SUM(J12:N12)-MAX(J12:N12),"")</f>
        <v/>
      </c>
      <c r="Q12" s="207" t="str">
        <f>IF(AND(B12="",COUNTA(C12:H12)=0,S12=""),"",IF(B12="","Missing entry name",IF(H12&lt;&gt;"Yes","Awaiting submission",IF(OR(AND(C12&lt;&gt;"",COUNTIF(C12:G12,SUBSTITUTE(SUBSTITUTE(SUBSTITUTE(C12,"~","~~"),"*","~*"),"?","~?"))&gt;1),AND(D12&lt;&gt;"",COUNTIF(C12:G12,SUBSTITUTE(SUBSTITUTE(SUBSTITUTE(D12,"~","~~"),"*","~*"),"?","~?"))&gt;1),AND(E12&lt;&gt;"",COUNTIF(C12:G12,SUBSTITUTE(SUBSTITUTE(SUBSTITUTE(E12,"~","~~"),"*","~*"),"?","~?"))&gt;1),AND(F12&lt;&gt;"",COUNTIF(C12:G12,SUBSTITUTE(SUBSTITUTE(SUBSTITUTE(F12,"~","~~"),"*","~*"),"?","~?"))&gt;1),AND(G12&lt;&gt;"",COUNTIF(C12:G12,SUBSTITUTE(SUBSTITUTE(SUBSTITUTE(G12,"~","~~"),"*","~*"),"?","~?"))&gt;1)),"Duplicate pick",IF(COUNTBLANK(C12:G12)&gt;0,"Incomplete picks",IF(I12&lt;5,"Check field",IF(O12&lt;5,"Score / handicap missing","Ready")))))))</f>
        <v/>
      </c>
      <c r="R12" s="207" t="str">
        <f>IF(Q12="Ready",1+COUNTIFS($Q$7:$Q$31,"Ready",$P$7:$P$31,"&lt;"&amp;P12),"")</f>
        <v/>
      </c>
      <c r="S12" s="226"/>
      <c r="T12" s="165" t="n">
        <f>IF(Q12="",1000,IF(Q12="Ready",R12,100))+ROW()/1000</f>
        <v>1000.012</v>
      </c>
    </row>
    <row r="13" ht="24" customHeight="1">
      <c r="A13" s="165" t="str">
        <v>Entry 07</v>
      </c>
      <c r="B13" s="226"/>
      <c r="C13" s="226"/>
      <c r="D13" s="226"/>
      <c r="E13" s="226"/>
      <c r="F13" s="226"/>
      <c r="G13" s="226"/>
      <c r="H13" s="226"/>
      <c r="I13" s="165" t="n">
        <f>IF(AND(C13&lt;&gt;"",COUNTIF(Field!$B$5:$B$124,SUBSTITUTE(SUBSTITUTE(SUBSTITUTE(C13,"~","~~"),"*","~*"),"?","~?"))=1),1,0)+IF(AND(D13&lt;&gt;"",COUNTIF(Field!$B$5:$B$124,SUBSTITUTE(SUBSTITUTE(SUBSTITUTE(D13,"~","~~"),"*","~*"),"?","~?"))=1),1,0)+IF(AND(E13&lt;&gt;"",COUNTIF(Field!$B$5:$B$124,SUBSTITUTE(SUBSTITUTE(SUBSTITUTE(E13,"~","~~"),"*","~*"),"?","~?"))=1),1,0)+IF(AND(F13&lt;&gt;"",COUNTIF(Field!$B$5:$B$124,SUBSTITUTE(SUBSTITUTE(SUBSTITUTE(F13,"~","~~"),"*","~*"),"?","~?"))=1),1,0)+IF(AND(G13&lt;&gt;"",COUNTIF(Field!$B$5:$B$124,SUBSTITUTE(SUBSTITUTE(SUBSTITUTE(G13,"~","~~"),"*","~*"),"?","~?"))=1),1,0)</f>
        <v>0</v>
      </c>
      <c r="J13" s="207" t="str">
        <f>IF(OR(C13="",COUNTIF(Field!$B$5:$B$124,SUBSTITUTE(SUBSTITUTE(SUBSTITUTE(C13,"~","~~"),"*","~*"),"?","~?"))&lt;&gt;1),"",IF(AND(ISNUMBER(INDEX(Field!$C$5:$C$124,MATCH(SUBSTITUTE(SUBSTITUTE(SUBSTITUTE(C13,"~","~~"),"*","~*"),"?","~?"),Field!$B$5:$B$124,0))),ISNUMBER(INDEX(Field!$E$5:$E$124,MATCH(SUBSTITUTE(SUBSTITUTE(SUBSTITUTE(C13,"~","~~"),"*","~*"),"?","~?"),Field!$B$5:$B$124,0)))),INDEX(Field!$C$5:$C$124,MATCH(SUBSTITUTE(SUBSTITUTE(SUBSTITUTE(C13,"~","~~"),"*","~*"),"?","~?"),Field!$B$5:$B$124,0))+INDEX(Field!$E$5:$E$124,MATCH(SUBSTITUTE(SUBSTITUTE(SUBSTITUTE(C13,"~","~~"),"*","~*"),"?","~?"),Field!$B$5:$B$124,0)),""))</f>
        <v/>
      </c>
      <c r="K13" s="207" t="str">
        <f>IF(OR(D13="",COUNTIF(Field!$B$5:$B$124,SUBSTITUTE(SUBSTITUTE(SUBSTITUTE(D13,"~","~~"),"*","~*"),"?","~?"))&lt;&gt;1),"",IF(AND(ISNUMBER(INDEX(Field!$C$5:$C$124,MATCH(SUBSTITUTE(SUBSTITUTE(SUBSTITUTE(D13,"~","~~"),"*","~*"),"?","~?"),Field!$B$5:$B$124,0))),ISNUMBER(INDEX(Field!$E$5:$E$124,MATCH(SUBSTITUTE(SUBSTITUTE(SUBSTITUTE(D13,"~","~~"),"*","~*"),"?","~?"),Field!$B$5:$B$124,0)))),INDEX(Field!$C$5:$C$124,MATCH(SUBSTITUTE(SUBSTITUTE(SUBSTITUTE(D13,"~","~~"),"*","~*"),"?","~?"),Field!$B$5:$B$124,0))+INDEX(Field!$E$5:$E$124,MATCH(SUBSTITUTE(SUBSTITUTE(SUBSTITUTE(D13,"~","~~"),"*","~*"),"?","~?"),Field!$B$5:$B$124,0)),""))</f>
        <v/>
      </c>
      <c r="L13" s="207" t="str">
        <f>IF(OR(E13="",COUNTIF(Field!$B$5:$B$124,SUBSTITUTE(SUBSTITUTE(SUBSTITUTE(E13,"~","~~"),"*","~*"),"?","~?"))&lt;&gt;1),"",IF(AND(ISNUMBER(INDEX(Field!$C$5:$C$124,MATCH(SUBSTITUTE(SUBSTITUTE(SUBSTITUTE(E13,"~","~~"),"*","~*"),"?","~?"),Field!$B$5:$B$124,0))),ISNUMBER(INDEX(Field!$E$5:$E$124,MATCH(SUBSTITUTE(SUBSTITUTE(SUBSTITUTE(E13,"~","~~"),"*","~*"),"?","~?"),Field!$B$5:$B$124,0)))),INDEX(Field!$C$5:$C$124,MATCH(SUBSTITUTE(SUBSTITUTE(SUBSTITUTE(E13,"~","~~"),"*","~*"),"?","~?"),Field!$B$5:$B$124,0))+INDEX(Field!$E$5:$E$124,MATCH(SUBSTITUTE(SUBSTITUTE(SUBSTITUTE(E13,"~","~~"),"*","~*"),"?","~?"),Field!$B$5:$B$124,0)),""))</f>
        <v/>
      </c>
      <c r="M13" s="207" t="str">
        <f>IF(OR(F13="",COUNTIF(Field!$B$5:$B$124,SUBSTITUTE(SUBSTITUTE(SUBSTITUTE(F13,"~","~~"),"*","~*"),"?","~?"))&lt;&gt;1),"",IF(AND(ISNUMBER(INDEX(Field!$C$5:$C$124,MATCH(SUBSTITUTE(SUBSTITUTE(SUBSTITUTE(F13,"~","~~"),"*","~*"),"?","~?"),Field!$B$5:$B$124,0))),ISNUMBER(INDEX(Field!$E$5:$E$124,MATCH(SUBSTITUTE(SUBSTITUTE(SUBSTITUTE(F13,"~","~~"),"*","~*"),"?","~?"),Field!$B$5:$B$124,0)))),INDEX(Field!$C$5:$C$124,MATCH(SUBSTITUTE(SUBSTITUTE(SUBSTITUTE(F13,"~","~~"),"*","~*"),"?","~?"),Field!$B$5:$B$124,0))+INDEX(Field!$E$5:$E$124,MATCH(SUBSTITUTE(SUBSTITUTE(SUBSTITUTE(F13,"~","~~"),"*","~*"),"?","~?"),Field!$B$5:$B$124,0)),""))</f>
        <v/>
      </c>
      <c r="N13" s="207" t="str">
        <f>IF(OR(G13="",COUNTIF(Field!$B$5:$B$124,SUBSTITUTE(SUBSTITUTE(SUBSTITUTE(G13,"~","~~"),"*","~*"),"?","~?"))&lt;&gt;1),"",IF(AND(ISNUMBER(INDEX(Field!$C$5:$C$124,MATCH(SUBSTITUTE(SUBSTITUTE(SUBSTITUTE(G13,"~","~~"),"*","~*"),"?","~?"),Field!$B$5:$B$124,0))),ISNUMBER(INDEX(Field!$E$5:$E$124,MATCH(SUBSTITUTE(SUBSTITUTE(SUBSTITUTE(G13,"~","~~"),"*","~*"),"?","~?"),Field!$B$5:$B$124,0)))),INDEX(Field!$C$5:$C$124,MATCH(SUBSTITUTE(SUBSTITUTE(SUBSTITUTE(G13,"~","~~"),"*","~*"),"?","~?"),Field!$B$5:$B$124,0))+INDEX(Field!$E$5:$E$124,MATCH(SUBSTITUTE(SUBSTITUTE(SUBSTITUTE(G13,"~","~~"),"*","~*"),"?","~?"),Field!$B$5:$B$124,0)),""))</f>
        <v/>
      </c>
      <c r="O13" s="207" t="n">
        <f>COUNT(J13:N13)</f>
        <v>0</v>
      </c>
      <c r="P13" s="207" t="str">
        <f>IF(Q13="Ready",SUM(J13:N13)-MAX(J13:N13),"")</f>
        <v/>
      </c>
      <c r="Q13" s="207" t="str">
        <f>IF(AND(B13="",COUNTA(C13:H13)=0,S13=""),"",IF(B13="","Missing entry name",IF(H13&lt;&gt;"Yes","Awaiting submission",IF(OR(AND(C13&lt;&gt;"",COUNTIF(C13:G13,SUBSTITUTE(SUBSTITUTE(SUBSTITUTE(C13,"~","~~"),"*","~*"),"?","~?"))&gt;1),AND(D13&lt;&gt;"",COUNTIF(C13:G13,SUBSTITUTE(SUBSTITUTE(SUBSTITUTE(D13,"~","~~"),"*","~*"),"?","~?"))&gt;1),AND(E13&lt;&gt;"",COUNTIF(C13:G13,SUBSTITUTE(SUBSTITUTE(SUBSTITUTE(E13,"~","~~"),"*","~*"),"?","~?"))&gt;1),AND(F13&lt;&gt;"",COUNTIF(C13:G13,SUBSTITUTE(SUBSTITUTE(SUBSTITUTE(F13,"~","~~"),"*","~*"),"?","~?"))&gt;1),AND(G13&lt;&gt;"",COUNTIF(C13:G13,SUBSTITUTE(SUBSTITUTE(SUBSTITUTE(G13,"~","~~"),"*","~*"),"?","~?"))&gt;1)),"Duplicate pick",IF(COUNTBLANK(C13:G13)&gt;0,"Incomplete picks",IF(I13&lt;5,"Check field",IF(O13&lt;5,"Score / handicap missing","Ready")))))))</f>
        <v/>
      </c>
      <c r="R13" s="207" t="str">
        <f>IF(Q13="Ready",1+COUNTIFS($Q$7:$Q$31,"Ready",$P$7:$P$31,"&lt;"&amp;P13),"")</f>
        <v/>
      </c>
      <c r="S13" s="226"/>
      <c r="T13" s="165" t="n">
        <f>IF(Q13="",1000,IF(Q13="Ready",R13,100))+ROW()/1000</f>
        <v>1000.013</v>
      </c>
    </row>
    <row r="14" ht="24" customHeight="1">
      <c r="A14" s="165" t="str">
        <v>Entry 08</v>
      </c>
      <c r="B14" s="226"/>
      <c r="C14" s="226"/>
      <c r="D14" s="226"/>
      <c r="E14" s="226"/>
      <c r="F14" s="226"/>
      <c r="G14" s="226"/>
      <c r="H14" s="226"/>
      <c r="I14" s="165" t="n">
        <f>IF(AND(C14&lt;&gt;"",COUNTIF(Field!$B$5:$B$124,SUBSTITUTE(SUBSTITUTE(SUBSTITUTE(C14,"~","~~"),"*","~*"),"?","~?"))=1),1,0)+IF(AND(D14&lt;&gt;"",COUNTIF(Field!$B$5:$B$124,SUBSTITUTE(SUBSTITUTE(SUBSTITUTE(D14,"~","~~"),"*","~*"),"?","~?"))=1),1,0)+IF(AND(E14&lt;&gt;"",COUNTIF(Field!$B$5:$B$124,SUBSTITUTE(SUBSTITUTE(SUBSTITUTE(E14,"~","~~"),"*","~*"),"?","~?"))=1),1,0)+IF(AND(F14&lt;&gt;"",COUNTIF(Field!$B$5:$B$124,SUBSTITUTE(SUBSTITUTE(SUBSTITUTE(F14,"~","~~"),"*","~*"),"?","~?"))=1),1,0)+IF(AND(G14&lt;&gt;"",COUNTIF(Field!$B$5:$B$124,SUBSTITUTE(SUBSTITUTE(SUBSTITUTE(G14,"~","~~"),"*","~*"),"?","~?"))=1),1,0)</f>
        <v>0</v>
      </c>
      <c r="J14" s="207" t="str">
        <f>IF(OR(C14="",COUNTIF(Field!$B$5:$B$124,SUBSTITUTE(SUBSTITUTE(SUBSTITUTE(C14,"~","~~"),"*","~*"),"?","~?"))&lt;&gt;1),"",IF(AND(ISNUMBER(INDEX(Field!$C$5:$C$124,MATCH(SUBSTITUTE(SUBSTITUTE(SUBSTITUTE(C14,"~","~~"),"*","~*"),"?","~?"),Field!$B$5:$B$124,0))),ISNUMBER(INDEX(Field!$E$5:$E$124,MATCH(SUBSTITUTE(SUBSTITUTE(SUBSTITUTE(C14,"~","~~"),"*","~*"),"?","~?"),Field!$B$5:$B$124,0)))),INDEX(Field!$C$5:$C$124,MATCH(SUBSTITUTE(SUBSTITUTE(SUBSTITUTE(C14,"~","~~"),"*","~*"),"?","~?"),Field!$B$5:$B$124,0))+INDEX(Field!$E$5:$E$124,MATCH(SUBSTITUTE(SUBSTITUTE(SUBSTITUTE(C14,"~","~~"),"*","~*"),"?","~?"),Field!$B$5:$B$124,0)),""))</f>
        <v/>
      </c>
      <c r="K14" s="207" t="str">
        <f>IF(OR(D14="",COUNTIF(Field!$B$5:$B$124,SUBSTITUTE(SUBSTITUTE(SUBSTITUTE(D14,"~","~~"),"*","~*"),"?","~?"))&lt;&gt;1),"",IF(AND(ISNUMBER(INDEX(Field!$C$5:$C$124,MATCH(SUBSTITUTE(SUBSTITUTE(SUBSTITUTE(D14,"~","~~"),"*","~*"),"?","~?"),Field!$B$5:$B$124,0))),ISNUMBER(INDEX(Field!$E$5:$E$124,MATCH(SUBSTITUTE(SUBSTITUTE(SUBSTITUTE(D14,"~","~~"),"*","~*"),"?","~?"),Field!$B$5:$B$124,0)))),INDEX(Field!$C$5:$C$124,MATCH(SUBSTITUTE(SUBSTITUTE(SUBSTITUTE(D14,"~","~~"),"*","~*"),"?","~?"),Field!$B$5:$B$124,0))+INDEX(Field!$E$5:$E$124,MATCH(SUBSTITUTE(SUBSTITUTE(SUBSTITUTE(D14,"~","~~"),"*","~*"),"?","~?"),Field!$B$5:$B$124,0)),""))</f>
        <v/>
      </c>
      <c r="L14" s="207" t="str">
        <f>IF(OR(E14="",COUNTIF(Field!$B$5:$B$124,SUBSTITUTE(SUBSTITUTE(SUBSTITUTE(E14,"~","~~"),"*","~*"),"?","~?"))&lt;&gt;1),"",IF(AND(ISNUMBER(INDEX(Field!$C$5:$C$124,MATCH(SUBSTITUTE(SUBSTITUTE(SUBSTITUTE(E14,"~","~~"),"*","~*"),"?","~?"),Field!$B$5:$B$124,0))),ISNUMBER(INDEX(Field!$E$5:$E$124,MATCH(SUBSTITUTE(SUBSTITUTE(SUBSTITUTE(E14,"~","~~"),"*","~*"),"?","~?"),Field!$B$5:$B$124,0)))),INDEX(Field!$C$5:$C$124,MATCH(SUBSTITUTE(SUBSTITUTE(SUBSTITUTE(E14,"~","~~"),"*","~*"),"?","~?"),Field!$B$5:$B$124,0))+INDEX(Field!$E$5:$E$124,MATCH(SUBSTITUTE(SUBSTITUTE(SUBSTITUTE(E14,"~","~~"),"*","~*"),"?","~?"),Field!$B$5:$B$124,0)),""))</f>
        <v/>
      </c>
      <c r="M14" s="207" t="str">
        <f>IF(OR(F14="",COUNTIF(Field!$B$5:$B$124,SUBSTITUTE(SUBSTITUTE(SUBSTITUTE(F14,"~","~~"),"*","~*"),"?","~?"))&lt;&gt;1),"",IF(AND(ISNUMBER(INDEX(Field!$C$5:$C$124,MATCH(SUBSTITUTE(SUBSTITUTE(SUBSTITUTE(F14,"~","~~"),"*","~*"),"?","~?"),Field!$B$5:$B$124,0))),ISNUMBER(INDEX(Field!$E$5:$E$124,MATCH(SUBSTITUTE(SUBSTITUTE(SUBSTITUTE(F14,"~","~~"),"*","~*"),"?","~?"),Field!$B$5:$B$124,0)))),INDEX(Field!$C$5:$C$124,MATCH(SUBSTITUTE(SUBSTITUTE(SUBSTITUTE(F14,"~","~~"),"*","~*"),"?","~?"),Field!$B$5:$B$124,0))+INDEX(Field!$E$5:$E$124,MATCH(SUBSTITUTE(SUBSTITUTE(SUBSTITUTE(F14,"~","~~"),"*","~*"),"?","~?"),Field!$B$5:$B$124,0)),""))</f>
        <v/>
      </c>
      <c r="N14" s="207" t="str">
        <f>IF(OR(G14="",COUNTIF(Field!$B$5:$B$124,SUBSTITUTE(SUBSTITUTE(SUBSTITUTE(G14,"~","~~"),"*","~*"),"?","~?"))&lt;&gt;1),"",IF(AND(ISNUMBER(INDEX(Field!$C$5:$C$124,MATCH(SUBSTITUTE(SUBSTITUTE(SUBSTITUTE(G14,"~","~~"),"*","~*"),"?","~?"),Field!$B$5:$B$124,0))),ISNUMBER(INDEX(Field!$E$5:$E$124,MATCH(SUBSTITUTE(SUBSTITUTE(SUBSTITUTE(G14,"~","~~"),"*","~*"),"?","~?"),Field!$B$5:$B$124,0)))),INDEX(Field!$C$5:$C$124,MATCH(SUBSTITUTE(SUBSTITUTE(SUBSTITUTE(G14,"~","~~"),"*","~*"),"?","~?"),Field!$B$5:$B$124,0))+INDEX(Field!$E$5:$E$124,MATCH(SUBSTITUTE(SUBSTITUTE(SUBSTITUTE(G14,"~","~~"),"*","~*"),"?","~?"),Field!$B$5:$B$124,0)),""))</f>
        <v/>
      </c>
      <c r="O14" s="207" t="n">
        <f>COUNT(J14:N14)</f>
        <v>0</v>
      </c>
      <c r="P14" s="207" t="str">
        <f>IF(Q14="Ready",SUM(J14:N14)-MAX(J14:N14),"")</f>
        <v/>
      </c>
      <c r="Q14" s="207" t="str">
        <f>IF(AND(B14="",COUNTA(C14:H14)=0,S14=""),"",IF(B14="","Missing entry name",IF(H14&lt;&gt;"Yes","Awaiting submission",IF(OR(AND(C14&lt;&gt;"",COUNTIF(C14:G14,SUBSTITUTE(SUBSTITUTE(SUBSTITUTE(C14,"~","~~"),"*","~*"),"?","~?"))&gt;1),AND(D14&lt;&gt;"",COUNTIF(C14:G14,SUBSTITUTE(SUBSTITUTE(SUBSTITUTE(D14,"~","~~"),"*","~*"),"?","~?"))&gt;1),AND(E14&lt;&gt;"",COUNTIF(C14:G14,SUBSTITUTE(SUBSTITUTE(SUBSTITUTE(E14,"~","~~"),"*","~*"),"?","~?"))&gt;1),AND(F14&lt;&gt;"",COUNTIF(C14:G14,SUBSTITUTE(SUBSTITUTE(SUBSTITUTE(F14,"~","~~"),"*","~*"),"?","~?"))&gt;1),AND(G14&lt;&gt;"",COUNTIF(C14:G14,SUBSTITUTE(SUBSTITUTE(SUBSTITUTE(G14,"~","~~"),"*","~*"),"?","~?"))&gt;1)),"Duplicate pick",IF(COUNTBLANK(C14:G14)&gt;0,"Incomplete picks",IF(I14&lt;5,"Check field",IF(O14&lt;5,"Score / handicap missing","Ready")))))))</f>
        <v/>
      </c>
      <c r="R14" s="207" t="str">
        <f>IF(Q14="Ready",1+COUNTIFS($Q$7:$Q$31,"Ready",$P$7:$P$31,"&lt;"&amp;P14),"")</f>
        <v/>
      </c>
      <c r="S14" s="226"/>
      <c r="T14" s="165" t="n">
        <f>IF(Q14="",1000,IF(Q14="Ready",R14,100))+ROW()/1000</f>
        <v>1000.014</v>
      </c>
    </row>
    <row r="15" ht="24" customHeight="1">
      <c r="A15" s="165" t="str">
        <v>Entry 09</v>
      </c>
      <c r="B15" s="226"/>
      <c r="C15" s="226"/>
      <c r="D15" s="226"/>
      <c r="E15" s="226"/>
      <c r="F15" s="226"/>
      <c r="G15" s="226"/>
      <c r="H15" s="226"/>
      <c r="I15" s="165" t="n">
        <f>IF(AND(C15&lt;&gt;"",COUNTIF(Field!$B$5:$B$124,SUBSTITUTE(SUBSTITUTE(SUBSTITUTE(C15,"~","~~"),"*","~*"),"?","~?"))=1),1,0)+IF(AND(D15&lt;&gt;"",COUNTIF(Field!$B$5:$B$124,SUBSTITUTE(SUBSTITUTE(SUBSTITUTE(D15,"~","~~"),"*","~*"),"?","~?"))=1),1,0)+IF(AND(E15&lt;&gt;"",COUNTIF(Field!$B$5:$B$124,SUBSTITUTE(SUBSTITUTE(SUBSTITUTE(E15,"~","~~"),"*","~*"),"?","~?"))=1),1,0)+IF(AND(F15&lt;&gt;"",COUNTIF(Field!$B$5:$B$124,SUBSTITUTE(SUBSTITUTE(SUBSTITUTE(F15,"~","~~"),"*","~*"),"?","~?"))=1),1,0)+IF(AND(G15&lt;&gt;"",COUNTIF(Field!$B$5:$B$124,SUBSTITUTE(SUBSTITUTE(SUBSTITUTE(G15,"~","~~"),"*","~*"),"?","~?"))=1),1,0)</f>
        <v>0</v>
      </c>
      <c r="J15" s="207" t="str">
        <f>IF(OR(C15="",COUNTIF(Field!$B$5:$B$124,SUBSTITUTE(SUBSTITUTE(SUBSTITUTE(C15,"~","~~"),"*","~*"),"?","~?"))&lt;&gt;1),"",IF(AND(ISNUMBER(INDEX(Field!$C$5:$C$124,MATCH(SUBSTITUTE(SUBSTITUTE(SUBSTITUTE(C15,"~","~~"),"*","~*"),"?","~?"),Field!$B$5:$B$124,0))),ISNUMBER(INDEX(Field!$E$5:$E$124,MATCH(SUBSTITUTE(SUBSTITUTE(SUBSTITUTE(C15,"~","~~"),"*","~*"),"?","~?"),Field!$B$5:$B$124,0)))),INDEX(Field!$C$5:$C$124,MATCH(SUBSTITUTE(SUBSTITUTE(SUBSTITUTE(C15,"~","~~"),"*","~*"),"?","~?"),Field!$B$5:$B$124,0))+INDEX(Field!$E$5:$E$124,MATCH(SUBSTITUTE(SUBSTITUTE(SUBSTITUTE(C15,"~","~~"),"*","~*"),"?","~?"),Field!$B$5:$B$124,0)),""))</f>
        <v/>
      </c>
      <c r="K15" s="207" t="str">
        <f>IF(OR(D15="",COUNTIF(Field!$B$5:$B$124,SUBSTITUTE(SUBSTITUTE(SUBSTITUTE(D15,"~","~~"),"*","~*"),"?","~?"))&lt;&gt;1),"",IF(AND(ISNUMBER(INDEX(Field!$C$5:$C$124,MATCH(SUBSTITUTE(SUBSTITUTE(SUBSTITUTE(D15,"~","~~"),"*","~*"),"?","~?"),Field!$B$5:$B$124,0))),ISNUMBER(INDEX(Field!$E$5:$E$124,MATCH(SUBSTITUTE(SUBSTITUTE(SUBSTITUTE(D15,"~","~~"),"*","~*"),"?","~?"),Field!$B$5:$B$124,0)))),INDEX(Field!$C$5:$C$124,MATCH(SUBSTITUTE(SUBSTITUTE(SUBSTITUTE(D15,"~","~~"),"*","~*"),"?","~?"),Field!$B$5:$B$124,0))+INDEX(Field!$E$5:$E$124,MATCH(SUBSTITUTE(SUBSTITUTE(SUBSTITUTE(D15,"~","~~"),"*","~*"),"?","~?"),Field!$B$5:$B$124,0)),""))</f>
        <v/>
      </c>
      <c r="L15" s="207" t="str">
        <f>IF(OR(E15="",COUNTIF(Field!$B$5:$B$124,SUBSTITUTE(SUBSTITUTE(SUBSTITUTE(E15,"~","~~"),"*","~*"),"?","~?"))&lt;&gt;1),"",IF(AND(ISNUMBER(INDEX(Field!$C$5:$C$124,MATCH(SUBSTITUTE(SUBSTITUTE(SUBSTITUTE(E15,"~","~~"),"*","~*"),"?","~?"),Field!$B$5:$B$124,0))),ISNUMBER(INDEX(Field!$E$5:$E$124,MATCH(SUBSTITUTE(SUBSTITUTE(SUBSTITUTE(E15,"~","~~"),"*","~*"),"?","~?"),Field!$B$5:$B$124,0)))),INDEX(Field!$C$5:$C$124,MATCH(SUBSTITUTE(SUBSTITUTE(SUBSTITUTE(E15,"~","~~"),"*","~*"),"?","~?"),Field!$B$5:$B$124,0))+INDEX(Field!$E$5:$E$124,MATCH(SUBSTITUTE(SUBSTITUTE(SUBSTITUTE(E15,"~","~~"),"*","~*"),"?","~?"),Field!$B$5:$B$124,0)),""))</f>
        <v/>
      </c>
      <c r="M15" s="207" t="str">
        <f>IF(OR(F15="",COUNTIF(Field!$B$5:$B$124,SUBSTITUTE(SUBSTITUTE(SUBSTITUTE(F15,"~","~~"),"*","~*"),"?","~?"))&lt;&gt;1),"",IF(AND(ISNUMBER(INDEX(Field!$C$5:$C$124,MATCH(SUBSTITUTE(SUBSTITUTE(SUBSTITUTE(F15,"~","~~"),"*","~*"),"?","~?"),Field!$B$5:$B$124,0))),ISNUMBER(INDEX(Field!$E$5:$E$124,MATCH(SUBSTITUTE(SUBSTITUTE(SUBSTITUTE(F15,"~","~~"),"*","~*"),"?","~?"),Field!$B$5:$B$124,0)))),INDEX(Field!$C$5:$C$124,MATCH(SUBSTITUTE(SUBSTITUTE(SUBSTITUTE(F15,"~","~~"),"*","~*"),"?","~?"),Field!$B$5:$B$124,0))+INDEX(Field!$E$5:$E$124,MATCH(SUBSTITUTE(SUBSTITUTE(SUBSTITUTE(F15,"~","~~"),"*","~*"),"?","~?"),Field!$B$5:$B$124,0)),""))</f>
        <v/>
      </c>
      <c r="N15" s="207" t="str">
        <f>IF(OR(G15="",COUNTIF(Field!$B$5:$B$124,SUBSTITUTE(SUBSTITUTE(SUBSTITUTE(G15,"~","~~"),"*","~*"),"?","~?"))&lt;&gt;1),"",IF(AND(ISNUMBER(INDEX(Field!$C$5:$C$124,MATCH(SUBSTITUTE(SUBSTITUTE(SUBSTITUTE(G15,"~","~~"),"*","~*"),"?","~?"),Field!$B$5:$B$124,0))),ISNUMBER(INDEX(Field!$E$5:$E$124,MATCH(SUBSTITUTE(SUBSTITUTE(SUBSTITUTE(G15,"~","~~"),"*","~*"),"?","~?"),Field!$B$5:$B$124,0)))),INDEX(Field!$C$5:$C$124,MATCH(SUBSTITUTE(SUBSTITUTE(SUBSTITUTE(G15,"~","~~"),"*","~*"),"?","~?"),Field!$B$5:$B$124,0))+INDEX(Field!$E$5:$E$124,MATCH(SUBSTITUTE(SUBSTITUTE(SUBSTITUTE(G15,"~","~~"),"*","~*"),"?","~?"),Field!$B$5:$B$124,0)),""))</f>
        <v/>
      </c>
      <c r="O15" s="207" t="n">
        <f>COUNT(J15:N15)</f>
        <v>0</v>
      </c>
      <c r="P15" s="207" t="str">
        <f>IF(Q15="Ready",SUM(J15:N15)-MAX(J15:N15),"")</f>
        <v/>
      </c>
      <c r="Q15" s="207" t="str">
        <f>IF(AND(B15="",COUNTA(C15:H15)=0,S15=""),"",IF(B15="","Missing entry name",IF(H15&lt;&gt;"Yes","Awaiting submission",IF(OR(AND(C15&lt;&gt;"",COUNTIF(C15:G15,SUBSTITUTE(SUBSTITUTE(SUBSTITUTE(C15,"~","~~"),"*","~*"),"?","~?"))&gt;1),AND(D15&lt;&gt;"",COUNTIF(C15:G15,SUBSTITUTE(SUBSTITUTE(SUBSTITUTE(D15,"~","~~"),"*","~*"),"?","~?"))&gt;1),AND(E15&lt;&gt;"",COUNTIF(C15:G15,SUBSTITUTE(SUBSTITUTE(SUBSTITUTE(E15,"~","~~"),"*","~*"),"?","~?"))&gt;1),AND(F15&lt;&gt;"",COUNTIF(C15:G15,SUBSTITUTE(SUBSTITUTE(SUBSTITUTE(F15,"~","~~"),"*","~*"),"?","~?"))&gt;1),AND(G15&lt;&gt;"",COUNTIF(C15:G15,SUBSTITUTE(SUBSTITUTE(SUBSTITUTE(G15,"~","~~"),"*","~*"),"?","~?"))&gt;1)),"Duplicate pick",IF(COUNTBLANK(C15:G15)&gt;0,"Incomplete picks",IF(I15&lt;5,"Check field",IF(O15&lt;5,"Score / handicap missing","Ready")))))))</f>
        <v/>
      </c>
      <c r="R15" s="207" t="str">
        <f>IF(Q15="Ready",1+COUNTIFS($Q$7:$Q$31,"Ready",$P$7:$P$31,"&lt;"&amp;P15),"")</f>
        <v/>
      </c>
      <c r="S15" s="226"/>
      <c r="T15" s="165" t="n">
        <f>IF(Q15="",1000,IF(Q15="Ready",R15,100))+ROW()/1000</f>
        <v>1000.015</v>
      </c>
    </row>
    <row r="16" ht="24" customHeight="1">
      <c r="A16" s="165" t="str">
        <v>Entry 10</v>
      </c>
      <c r="B16" s="226"/>
      <c r="C16" s="226"/>
      <c r="D16" s="226"/>
      <c r="E16" s="226"/>
      <c r="F16" s="226"/>
      <c r="G16" s="226"/>
      <c r="H16" s="226"/>
      <c r="I16" s="165" t="n">
        <f>IF(AND(C16&lt;&gt;"",COUNTIF(Field!$B$5:$B$124,SUBSTITUTE(SUBSTITUTE(SUBSTITUTE(C16,"~","~~"),"*","~*"),"?","~?"))=1),1,0)+IF(AND(D16&lt;&gt;"",COUNTIF(Field!$B$5:$B$124,SUBSTITUTE(SUBSTITUTE(SUBSTITUTE(D16,"~","~~"),"*","~*"),"?","~?"))=1),1,0)+IF(AND(E16&lt;&gt;"",COUNTIF(Field!$B$5:$B$124,SUBSTITUTE(SUBSTITUTE(SUBSTITUTE(E16,"~","~~"),"*","~*"),"?","~?"))=1),1,0)+IF(AND(F16&lt;&gt;"",COUNTIF(Field!$B$5:$B$124,SUBSTITUTE(SUBSTITUTE(SUBSTITUTE(F16,"~","~~"),"*","~*"),"?","~?"))=1),1,0)+IF(AND(G16&lt;&gt;"",COUNTIF(Field!$B$5:$B$124,SUBSTITUTE(SUBSTITUTE(SUBSTITUTE(G16,"~","~~"),"*","~*"),"?","~?"))=1),1,0)</f>
        <v>0</v>
      </c>
      <c r="J16" s="207" t="str">
        <f>IF(OR(C16="",COUNTIF(Field!$B$5:$B$124,SUBSTITUTE(SUBSTITUTE(SUBSTITUTE(C16,"~","~~"),"*","~*"),"?","~?"))&lt;&gt;1),"",IF(AND(ISNUMBER(INDEX(Field!$C$5:$C$124,MATCH(SUBSTITUTE(SUBSTITUTE(SUBSTITUTE(C16,"~","~~"),"*","~*"),"?","~?"),Field!$B$5:$B$124,0))),ISNUMBER(INDEX(Field!$E$5:$E$124,MATCH(SUBSTITUTE(SUBSTITUTE(SUBSTITUTE(C16,"~","~~"),"*","~*"),"?","~?"),Field!$B$5:$B$124,0)))),INDEX(Field!$C$5:$C$124,MATCH(SUBSTITUTE(SUBSTITUTE(SUBSTITUTE(C16,"~","~~"),"*","~*"),"?","~?"),Field!$B$5:$B$124,0))+INDEX(Field!$E$5:$E$124,MATCH(SUBSTITUTE(SUBSTITUTE(SUBSTITUTE(C16,"~","~~"),"*","~*"),"?","~?"),Field!$B$5:$B$124,0)),""))</f>
        <v/>
      </c>
      <c r="K16" s="207" t="str">
        <f>IF(OR(D16="",COUNTIF(Field!$B$5:$B$124,SUBSTITUTE(SUBSTITUTE(SUBSTITUTE(D16,"~","~~"),"*","~*"),"?","~?"))&lt;&gt;1),"",IF(AND(ISNUMBER(INDEX(Field!$C$5:$C$124,MATCH(SUBSTITUTE(SUBSTITUTE(SUBSTITUTE(D16,"~","~~"),"*","~*"),"?","~?"),Field!$B$5:$B$124,0))),ISNUMBER(INDEX(Field!$E$5:$E$124,MATCH(SUBSTITUTE(SUBSTITUTE(SUBSTITUTE(D16,"~","~~"),"*","~*"),"?","~?"),Field!$B$5:$B$124,0)))),INDEX(Field!$C$5:$C$124,MATCH(SUBSTITUTE(SUBSTITUTE(SUBSTITUTE(D16,"~","~~"),"*","~*"),"?","~?"),Field!$B$5:$B$124,0))+INDEX(Field!$E$5:$E$124,MATCH(SUBSTITUTE(SUBSTITUTE(SUBSTITUTE(D16,"~","~~"),"*","~*"),"?","~?"),Field!$B$5:$B$124,0)),""))</f>
        <v/>
      </c>
      <c r="L16" s="207" t="str">
        <f>IF(OR(E16="",COUNTIF(Field!$B$5:$B$124,SUBSTITUTE(SUBSTITUTE(SUBSTITUTE(E16,"~","~~"),"*","~*"),"?","~?"))&lt;&gt;1),"",IF(AND(ISNUMBER(INDEX(Field!$C$5:$C$124,MATCH(SUBSTITUTE(SUBSTITUTE(SUBSTITUTE(E16,"~","~~"),"*","~*"),"?","~?"),Field!$B$5:$B$124,0))),ISNUMBER(INDEX(Field!$E$5:$E$124,MATCH(SUBSTITUTE(SUBSTITUTE(SUBSTITUTE(E16,"~","~~"),"*","~*"),"?","~?"),Field!$B$5:$B$124,0)))),INDEX(Field!$C$5:$C$124,MATCH(SUBSTITUTE(SUBSTITUTE(SUBSTITUTE(E16,"~","~~"),"*","~*"),"?","~?"),Field!$B$5:$B$124,0))+INDEX(Field!$E$5:$E$124,MATCH(SUBSTITUTE(SUBSTITUTE(SUBSTITUTE(E16,"~","~~"),"*","~*"),"?","~?"),Field!$B$5:$B$124,0)),""))</f>
        <v/>
      </c>
      <c r="M16" s="207" t="str">
        <f>IF(OR(F16="",COUNTIF(Field!$B$5:$B$124,SUBSTITUTE(SUBSTITUTE(SUBSTITUTE(F16,"~","~~"),"*","~*"),"?","~?"))&lt;&gt;1),"",IF(AND(ISNUMBER(INDEX(Field!$C$5:$C$124,MATCH(SUBSTITUTE(SUBSTITUTE(SUBSTITUTE(F16,"~","~~"),"*","~*"),"?","~?"),Field!$B$5:$B$124,0))),ISNUMBER(INDEX(Field!$E$5:$E$124,MATCH(SUBSTITUTE(SUBSTITUTE(SUBSTITUTE(F16,"~","~~"),"*","~*"),"?","~?"),Field!$B$5:$B$124,0)))),INDEX(Field!$C$5:$C$124,MATCH(SUBSTITUTE(SUBSTITUTE(SUBSTITUTE(F16,"~","~~"),"*","~*"),"?","~?"),Field!$B$5:$B$124,0))+INDEX(Field!$E$5:$E$124,MATCH(SUBSTITUTE(SUBSTITUTE(SUBSTITUTE(F16,"~","~~"),"*","~*"),"?","~?"),Field!$B$5:$B$124,0)),""))</f>
        <v/>
      </c>
      <c r="N16" s="207" t="str">
        <f>IF(OR(G16="",COUNTIF(Field!$B$5:$B$124,SUBSTITUTE(SUBSTITUTE(SUBSTITUTE(G16,"~","~~"),"*","~*"),"?","~?"))&lt;&gt;1),"",IF(AND(ISNUMBER(INDEX(Field!$C$5:$C$124,MATCH(SUBSTITUTE(SUBSTITUTE(SUBSTITUTE(G16,"~","~~"),"*","~*"),"?","~?"),Field!$B$5:$B$124,0))),ISNUMBER(INDEX(Field!$E$5:$E$124,MATCH(SUBSTITUTE(SUBSTITUTE(SUBSTITUTE(G16,"~","~~"),"*","~*"),"?","~?"),Field!$B$5:$B$124,0)))),INDEX(Field!$C$5:$C$124,MATCH(SUBSTITUTE(SUBSTITUTE(SUBSTITUTE(G16,"~","~~"),"*","~*"),"?","~?"),Field!$B$5:$B$124,0))+INDEX(Field!$E$5:$E$124,MATCH(SUBSTITUTE(SUBSTITUTE(SUBSTITUTE(G16,"~","~~"),"*","~*"),"?","~?"),Field!$B$5:$B$124,0)),""))</f>
        <v/>
      </c>
      <c r="O16" s="207" t="n">
        <f>COUNT(J16:N16)</f>
        <v>0</v>
      </c>
      <c r="P16" s="207" t="str">
        <f>IF(Q16="Ready",SUM(J16:N16)-MAX(J16:N16),"")</f>
        <v/>
      </c>
      <c r="Q16" s="207" t="str">
        <f>IF(AND(B16="",COUNTA(C16:H16)=0,S16=""),"",IF(B16="","Missing entry name",IF(H16&lt;&gt;"Yes","Awaiting submission",IF(OR(AND(C16&lt;&gt;"",COUNTIF(C16:G16,SUBSTITUTE(SUBSTITUTE(SUBSTITUTE(C16,"~","~~"),"*","~*"),"?","~?"))&gt;1),AND(D16&lt;&gt;"",COUNTIF(C16:G16,SUBSTITUTE(SUBSTITUTE(SUBSTITUTE(D16,"~","~~"),"*","~*"),"?","~?"))&gt;1),AND(E16&lt;&gt;"",COUNTIF(C16:G16,SUBSTITUTE(SUBSTITUTE(SUBSTITUTE(E16,"~","~~"),"*","~*"),"?","~?"))&gt;1),AND(F16&lt;&gt;"",COUNTIF(C16:G16,SUBSTITUTE(SUBSTITUTE(SUBSTITUTE(F16,"~","~~"),"*","~*"),"?","~?"))&gt;1),AND(G16&lt;&gt;"",COUNTIF(C16:G16,SUBSTITUTE(SUBSTITUTE(SUBSTITUTE(G16,"~","~~"),"*","~*"),"?","~?"))&gt;1)),"Duplicate pick",IF(COUNTBLANK(C16:G16)&gt;0,"Incomplete picks",IF(I16&lt;5,"Check field",IF(O16&lt;5,"Score / handicap missing","Ready")))))))</f>
        <v/>
      </c>
      <c r="R16" s="207" t="str">
        <f>IF(Q16="Ready",1+COUNTIFS($Q$7:$Q$31,"Ready",$P$7:$P$31,"&lt;"&amp;P16),"")</f>
        <v/>
      </c>
      <c r="S16" s="226"/>
      <c r="T16" s="165" t="n">
        <f>IF(Q16="",1000,IF(Q16="Ready",R16,100))+ROW()/1000</f>
        <v>1000.016</v>
      </c>
    </row>
    <row r="17" ht="24" customHeight="1">
      <c r="A17" s="165" t="str">
        <v>Entry 11</v>
      </c>
      <c r="B17" s="226"/>
      <c r="C17" s="226"/>
      <c r="D17" s="226"/>
      <c r="E17" s="226"/>
      <c r="F17" s="226"/>
      <c r="G17" s="226"/>
      <c r="H17" s="226"/>
      <c r="I17" s="165" t="n">
        <f>IF(AND(C17&lt;&gt;"",COUNTIF(Field!$B$5:$B$124,SUBSTITUTE(SUBSTITUTE(SUBSTITUTE(C17,"~","~~"),"*","~*"),"?","~?"))=1),1,0)+IF(AND(D17&lt;&gt;"",COUNTIF(Field!$B$5:$B$124,SUBSTITUTE(SUBSTITUTE(SUBSTITUTE(D17,"~","~~"),"*","~*"),"?","~?"))=1),1,0)+IF(AND(E17&lt;&gt;"",COUNTIF(Field!$B$5:$B$124,SUBSTITUTE(SUBSTITUTE(SUBSTITUTE(E17,"~","~~"),"*","~*"),"?","~?"))=1),1,0)+IF(AND(F17&lt;&gt;"",COUNTIF(Field!$B$5:$B$124,SUBSTITUTE(SUBSTITUTE(SUBSTITUTE(F17,"~","~~"),"*","~*"),"?","~?"))=1),1,0)+IF(AND(G17&lt;&gt;"",COUNTIF(Field!$B$5:$B$124,SUBSTITUTE(SUBSTITUTE(SUBSTITUTE(G17,"~","~~"),"*","~*"),"?","~?"))=1),1,0)</f>
        <v>0</v>
      </c>
      <c r="J17" s="207" t="str">
        <f>IF(OR(C17="",COUNTIF(Field!$B$5:$B$124,SUBSTITUTE(SUBSTITUTE(SUBSTITUTE(C17,"~","~~"),"*","~*"),"?","~?"))&lt;&gt;1),"",IF(AND(ISNUMBER(INDEX(Field!$C$5:$C$124,MATCH(SUBSTITUTE(SUBSTITUTE(SUBSTITUTE(C17,"~","~~"),"*","~*"),"?","~?"),Field!$B$5:$B$124,0))),ISNUMBER(INDEX(Field!$E$5:$E$124,MATCH(SUBSTITUTE(SUBSTITUTE(SUBSTITUTE(C17,"~","~~"),"*","~*"),"?","~?"),Field!$B$5:$B$124,0)))),INDEX(Field!$C$5:$C$124,MATCH(SUBSTITUTE(SUBSTITUTE(SUBSTITUTE(C17,"~","~~"),"*","~*"),"?","~?"),Field!$B$5:$B$124,0))+INDEX(Field!$E$5:$E$124,MATCH(SUBSTITUTE(SUBSTITUTE(SUBSTITUTE(C17,"~","~~"),"*","~*"),"?","~?"),Field!$B$5:$B$124,0)),""))</f>
        <v/>
      </c>
      <c r="K17" s="207" t="str">
        <f>IF(OR(D17="",COUNTIF(Field!$B$5:$B$124,SUBSTITUTE(SUBSTITUTE(SUBSTITUTE(D17,"~","~~"),"*","~*"),"?","~?"))&lt;&gt;1),"",IF(AND(ISNUMBER(INDEX(Field!$C$5:$C$124,MATCH(SUBSTITUTE(SUBSTITUTE(SUBSTITUTE(D17,"~","~~"),"*","~*"),"?","~?"),Field!$B$5:$B$124,0))),ISNUMBER(INDEX(Field!$E$5:$E$124,MATCH(SUBSTITUTE(SUBSTITUTE(SUBSTITUTE(D17,"~","~~"),"*","~*"),"?","~?"),Field!$B$5:$B$124,0)))),INDEX(Field!$C$5:$C$124,MATCH(SUBSTITUTE(SUBSTITUTE(SUBSTITUTE(D17,"~","~~"),"*","~*"),"?","~?"),Field!$B$5:$B$124,0))+INDEX(Field!$E$5:$E$124,MATCH(SUBSTITUTE(SUBSTITUTE(SUBSTITUTE(D17,"~","~~"),"*","~*"),"?","~?"),Field!$B$5:$B$124,0)),""))</f>
        <v/>
      </c>
      <c r="L17" s="207" t="str">
        <f>IF(OR(E17="",COUNTIF(Field!$B$5:$B$124,SUBSTITUTE(SUBSTITUTE(SUBSTITUTE(E17,"~","~~"),"*","~*"),"?","~?"))&lt;&gt;1),"",IF(AND(ISNUMBER(INDEX(Field!$C$5:$C$124,MATCH(SUBSTITUTE(SUBSTITUTE(SUBSTITUTE(E17,"~","~~"),"*","~*"),"?","~?"),Field!$B$5:$B$124,0))),ISNUMBER(INDEX(Field!$E$5:$E$124,MATCH(SUBSTITUTE(SUBSTITUTE(SUBSTITUTE(E17,"~","~~"),"*","~*"),"?","~?"),Field!$B$5:$B$124,0)))),INDEX(Field!$C$5:$C$124,MATCH(SUBSTITUTE(SUBSTITUTE(SUBSTITUTE(E17,"~","~~"),"*","~*"),"?","~?"),Field!$B$5:$B$124,0))+INDEX(Field!$E$5:$E$124,MATCH(SUBSTITUTE(SUBSTITUTE(SUBSTITUTE(E17,"~","~~"),"*","~*"),"?","~?"),Field!$B$5:$B$124,0)),""))</f>
        <v/>
      </c>
      <c r="M17" s="207" t="str">
        <f>IF(OR(F17="",COUNTIF(Field!$B$5:$B$124,SUBSTITUTE(SUBSTITUTE(SUBSTITUTE(F17,"~","~~"),"*","~*"),"?","~?"))&lt;&gt;1),"",IF(AND(ISNUMBER(INDEX(Field!$C$5:$C$124,MATCH(SUBSTITUTE(SUBSTITUTE(SUBSTITUTE(F17,"~","~~"),"*","~*"),"?","~?"),Field!$B$5:$B$124,0))),ISNUMBER(INDEX(Field!$E$5:$E$124,MATCH(SUBSTITUTE(SUBSTITUTE(SUBSTITUTE(F17,"~","~~"),"*","~*"),"?","~?"),Field!$B$5:$B$124,0)))),INDEX(Field!$C$5:$C$124,MATCH(SUBSTITUTE(SUBSTITUTE(SUBSTITUTE(F17,"~","~~"),"*","~*"),"?","~?"),Field!$B$5:$B$124,0))+INDEX(Field!$E$5:$E$124,MATCH(SUBSTITUTE(SUBSTITUTE(SUBSTITUTE(F17,"~","~~"),"*","~*"),"?","~?"),Field!$B$5:$B$124,0)),""))</f>
        <v/>
      </c>
      <c r="N17" s="207" t="str">
        <f>IF(OR(G17="",COUNTIF(Field!$B$5:$B$124,SUBSTITUTE(SUBSTITUTE(SUBSTITUTE(G17,"~","~~"),"*","~*"),"?","~?"))&lt;&gt;1),"",IF(AND(ISNUMBER(INDEX(Field!$C$5:$C$124,MATCH(SUBSTITUTE(SUBSTITUTE(SUBSTITUTE(G17,"~","~~"),"*","~*"),"?","~?"),Field!$B$5:$B$124,0))),ISNUMBER(INDEX(Field!$E$5:$E$124,MATCH(SUBSTITUTE(SUBSTITUTE(SUBSTITUTE(G17,"~","~~"),"*","~*"),"?","~?"),Field!$B$5:$B$124,0)))),INDEX(Field!$C$5:$C$124,MATCH(SUBSTITUTE(SUBSTITUTE(SUBSTITUTE(G17,"~","~~"),"*","~*"),"?","~?"),Field!$B$5:$B$124,0))+INDEX(Field!$E$5:$E$124,MATCH(SUBSTITUTE(SUBSTITUTE(SUBSTITUTE(G17,"~","~~"),"*","~*"),"?","~?"),Field!$B$5:$B$124,0)),""))</f>
        <v/>
      </c>
      <c r="O17" s="207" t="n">
        <f>COUNT(J17:N17)</f>
        <v>0</v>
      </c>
      <c r="P17" s="207" t="str">
        <f>IF(Q17="Ready",SUM(J17:N17)-MAX(J17:N17),"")</f>
        <v/>
      </c>
      <c r="Q17" s="207" t="str">
        <f>IF(AND(B17="",COUNTA(C17:H17)=0,S17=""),"",IF(B17="","Missing entry name",IF(H17&lt;&gt;"Yes","Awaiting submission",IF(OR(AND(C17&lt;&gt;"",COUNTIF(C17:G17,SUBSTITUTE(SUBSTITUTE(SUBSTITUTE(C17,"~","~~"),"*","~*"),"?","~?"))&gt;1),AND(D17&lt;&gt;"",COUNTIF(C17:G17,SUBSTITUTE(SUBSTITUTE(SUBSTITUTE(D17,"~","~~"),"*","~*"),"?","~?"))&gt;1),AND(E17&lt;&gt;"",COUNTIF(C17:G17,SUBSTITUTE(SUBSTITUTE(SUBSTITUTE(E17,"~","~~"),"*","~*"),"?","~?"))&gt;1),AND(F17&lt;&gt;"",COUNTIF(C17:G17,SUBSTITUTE(SUBSTITUTE(SUBSTITUTE(F17,"~","~~"),"*","~*"),"?","~?"))&gt;1),AND(G17&lt;&gt;"",COUNTIF(C17:G17,SUBSTITUTE(SUBSTITUTE(SUBSTITUTE(G17,"~","~~"),"*","~*"),"?","~?"))&gt;1)),"Duplicate pick",IF(COUNTBLANK(C17:G17)&gt;0,"Incomplete picks",IF(I17&lt;5,"Check field",IF(O17&lt;5,"Score / handicap missing","Ready")))))))</f>
        <v/>
      </c>
      <c r="R17" s="207" t="str">
        <f>IF(Q17="Ready",1+COUNTIFS($Q$7:$Q$31,"Ready",$P$7:$P$31,"&lt;"&amp;P17),"")</f>
        <v/>
      </c>
      <c r="S17" s="226"/>
      <c r="T17" s="165" t="n">
        <f>IF(Q17="",1000,IF(Q17="Ready",R17,100))+ROW()/1000</f>
        <v>1000.017</v>
      </c>
    </row>
    <row r="18" ht="24" customHeight="1">
      <c r="A18" s="165" t="str">
        <v>Entry 12</v>
      </c>
      <c r="B18" s="226"/>
      <c r="C18" s="226"/>
      <c r="D18" s="226"/>
      <c r="E18" s="226"/>
      <c r="F18" s="226"/>
      <c r="G18" s="226"/>
      <c r="H18" s="226"/>
      <c r="I18" s="165" t="n">
        <f>IF(AND(C18&lt;&gt;"",COUNTIF(Field!$B$5:$B$124,SUBSTITUTE(SUBSTITUTE(SUBSTITUTE(C18,"~","~~"),"*","~*"),"?","~?"))=1),1,0)+IF(AND(D18&lt;&gt;"",COUNTIF(Field!$B$5:$B$124,SUBSTITUTE(SUBSTITUTE(SUBSTITUTE(D18,"~","~~"),"*","~*"),"?","~?"))=1),1,0)+IF(AND(E18&lt;&gt;"",COUNTIF(Field!$B$5:$B$124,SUBSTITUTE(SUBSTITUTE(SUBSTITUTE(E18,"~","~~"),"*","~*"),"?","~?"))=1),1,0)+IF(AND(F18&lt;&gt;"",COUNTIF(Field!$B$5:$B$124,SUBSTITUTE(SUBSTITUTE(SUBSTITUTE(F18,"~","~~"),"*","~*"),"?","~?"))=1),1,0)+IF(AND(G18&lt;&gt;"",COUNTIF(Field!$B$5:$B$124,SUBSTITUTE(SUBSTITUTE(SUBSTITUTE(G18,"~","~~"),"*","~*"),"?","~?"))=1),1,0)</f>
        <v>0</v>
      </c>
      <c r="J18" s="207" t="str">
        <f>IF(OR(C18="",COUNTIF(Field!$B$5:$B$124,SUBSTITUTE(SUBSTITUTE(SUBSTITUTE(C18,"~","~~"),"*","~*"),"?","~?"))&lt;&gt;1),"",IF(AND(ISNUMBER(INDEX(Field!$C$5:$C$124,MATCH(SUBSTITUTE(SUBSTITUTE(SUBSTITUTE(C18,"~","~~"),"*","~*"),"?","~?"),Field!$B$5:$B$124,0))),ISNUMBER(INDEX(Field!$E$5:$E$124,MATCH(SUBSTITUTE(SUBSTITUTE(SUBSTITUTE(C18,"~","~~"),"*","~*"),"?","~?"),Field!$B$5:$B$124,0)))),INDEX(Field!$C$5:$C$124,MATCH(SUBSTITUTE(SUBSTITUTE(SUBSTITUTE(C18,"~","~~"),"*","~*"),"?","~?"),Field!$B$5:$B$124,0))+INDEX(Field!$E$5:$E$124,MATCH(SUBSTITUTE(SUBSTITUTE(SUBSTITUTE(C18,"~","~~"),"*","~*"),"?","~?"),Field!$B$5:$B$124,0)),""))</f>
        <v/>
      </c>
      <c r="K18" s="207" t="str">
        <f>IF(OR(D18="",COUNTIF(Field!$B$5:$B$124,SUBSTITUTE(SUBSTITUTE(SUBSTITUTE(D18,"~","~~"),"*","~*"),"?","~?"))&lt;&gt;1),"",IF(AND(ISNUMBER(INDEX(Field!$C$5:$C$124,MATCH(SUBSTITUTE(SUBSTITUTE(SUBSTITUTE(D18,"~","~~"),"*","~*"),"?","~?"),Field!$B$5:$B$124,0))),ISNUMBER(INDEX(Field!$E$5:$E$124,MATCH(SUBSTITUTE(SUBSTITUTE(SUBSTITUTE(D18,"~","~~"),"*","~*"),"?","~?"),Field!$B$5:$B$124,0)))),INDEX(Field!$C$5:$C$124,MATCH(SUBSTITUTE(SUBSTITUTE(SUBSTITUTE(D18,"~","~~"),"*","~*"),"?","~?"),Field!$B$5:$B$124,0))+INDEX(Field!$E$5:$E$124,MATCH(SUBSTITUTE(SUBSTITUTE(SUBSTITUTE(D18,"~","~~"),"*","~*"),"?","~?"),Field!$B$5:$B$124,0)),""))</f>
        <v/>
      </c>
      <c r="L18" s="207" t="str">
        <f>IF(OR(E18="",COUNTIF(Field!$B$5:$B$124,SUBSTITUTE(SUBSTITUTE(SUBSTITUTE(E18,"~","~~"),"*","~*"),"?","~?"))&lt;&gt;1),"",IF(AND(ISNUMBER(INDEX(Field!$C$5:$C$124,MATCH(SUBSTITUTE(SUBSTITUTE(SUBSTITUTE(E18,"~","~~"),"*","~*"),"?","~?"),Field!$B$5:$B$124,0))),ISNUMBER(INDEX(Field!$E$5:$E$124,MATCH(SUBSTITUTE(SUBSTITUTE(SUBSTITUTE(E18,"~","~~"),"*","~*"),"?","~?"),Field!$B$5:$B$124,0)))),INDEX(Field!$C$5:$C$124,MATCH(SUBSTITUTE(SUBSTITUTE(SUBSTITUTE(E18,"~","~~"),"*","~*"),"?","~?"),Field!$B$5:$B$124,0))+INDEX(Field!$E$5:$E$124,MATCH(SUBSTITUTE(SUBSTITUTE(SUBSTITUTE(E18,"~","~~"),"*","~*"),"?","~?"),Field!$B$5:$B$124,0)),""))</f>
        <v/>
      </c>
      <c r="M18" s="207" t="str">
        <f>IF(OR(F18="",COUNTIF(Field!$B$5:$B$124,SUBSTITUTE(SUBSTITUTE(SUBSTITUTE(F18,"~","~~"),"*","~*"),"?","~?"))&lt;&gt;1),"",IF(AND(ISNUMBER(INDEX(Field!$C$5:$C$124,MATCH(SUBSTITUTE(SUBSTITUTE(SUBSTITUTE(F18,"~","~~"),"*","~*"),"?","~?"),Field!$B$5:$B$124,0))),ISNUMBER(INDEX(Field!$E$5:$E$124,MATCH(SUBSTITUTE(SUBSTITUTE(SUBSTITUTE(F18,"~","~~"),"*","~*"),"?","~?"),Field!$B$5:$B$124,0)))),INDEX(Field!$C$5:$C$124,MATCH(SUBSTITUTE(SUBSTITUTE(SUBSTITUTE(F18,"~","~~"),"*","~*"),"?","~?"),Field!$B$5:$B$124,0))+INDEX(Field!$E$5:$E$124,MATCH(SUBSTITUTE(SUBSTITUTE(SUBSTITUTE(F18,"~","~~"),"*","~*"),"?","~?"),Field!$B$5:$B$124,0)),""))</f>
        <v/>
      </c>
      <c r="N18" s="207" t="str">
        <f>IF(OR(G18="",COUNTIF(Field!$B$5:$B$124,SUBSTITUTE(SUBSTITUTE(SUBSTITUTE(G18,"~","~~"),"*","~*"),"?","~?"))&lt;&gt;1),"",IF(AND(ISNUMBER(INDEX(Field!$C$5:$C$124,MATCH(SUBSTITUTE(SUBSTITUTE(SUBSTITUTE(G18,"~","~~"),"*","~*"),"?","~?"),Field!$B$5:$B$124,0))),ISNUMBER(INDEX(Field!$E$5:$E$124,MATCH(SUBSTITUTE(SUBSTITUTE(SUBSTITUTE(G18,"~","~~"),"*","~*"),"?","~?"),Field!$B$5:$B$124,0)))),INDEX(Field!$C$5:$C$124,MATCH(SUBSTITUTE(SUBSTITUTE(SUBSTITUTE(G18,"~","~~"),"*","~*"),"?","~?"),Field!$B$5:$B$124,0))+INDEX(Field!$E$5:$E$124,MATCH(SUBSTITUTE(SUBSTITUTE(SUBSTITUTE(G18,"~","~~"),"*","~*"),"?","~?"),Field!$B$5:$B$124,0)),""))</f>
        <v/>
      </c>
      <c r="O18" s="207" t="n">
        <f>COUNT(J18:N18)</f>
        <v>0</v>
      </c>
      <c r="P18" s="207" t="str">
        <f>IF(Q18="Ready",SUM(J18:N18)-MAX(J18:N18),"")</f>
        <v/>
      </c>
      <c r="Q18" s="207" t="str">
        <f>IF(AND(B18="",COUNTA(C18:H18)=0,S18=""),"",IF(B18="","Missing entry name",IF(H18&lt;&gt;"Yes","Awaiting submission",IF(OR(AND(C18&lt;&gt;"",COUNTIF(C18:G18,SUBSTITUTE(SUBSTITUTE(SUBSTITUTE(C18,"~","~~"),"*","~*"),"?","~?"))&gt;1),AND(D18&lt;&gt;"",COUNTIF(C18:G18,SUBSTITUTE(SUBSTITUTE(SUBSTITUTE(D18,"~","~~"),"*","~*"),"?","~?"))&gt;1),AND(E18&lt;&gt;"",COUNTIF(C18:G18,SUBSTITUTE(SUBSTITUTE(SUBSTITUTE(E18,"~","~~"),"*","~*"),"?","~?"))&gt;1),AND(F18&lt;&gt;"",COUNTIF(C18:G18,SUBSTITUTE(SUBSTITUTE(SUBSTITUTE(F18,"~","~~"),"*","~*"),"?","~?"))&gt;1),AND(G18&lt;&gt;"",COUNTIF(C18:G18,SUBSTITUTE(SUBSTITUTE(SUBSTITUTE(G18,"~","~~"),"*","~*"),"?","~?"))&gt;1)),"Duplicate pick",IF(COUNTBLANK(C18:G18)&gt;0,"Incomplete picks",IF(I18&lt;5,"Check field",IF(O18&lt;5,"Score / handicap missing","Ready")))))))</f>
        <v/>
      </c>
      <c r="R18" s="207" t="str">
        <f>IF(Q18="Ready",1+COUNTIFS($Q$7:$Q$31,"Ready",$P$7:$P$31,"&lt;"&amp;P18),"")</f>
        <v/>
      </c>
      <c r="S18" s="226"/>
      <c r="T18" s="165" t="n">
        <f>IF(Q18="",1000,IF(Q18="Ready",R18,100))+ROW()/1000</f>
        <v>1000.018</v>
      </c>
    </row>
    <row r="19" ht="24" customHeight="1">
      <c r="A19" s="165" t="str">
        <v>Entry 13</v>
      </c>
      <c r="B19" s="226"/>
      <c r="C19" s="226"/>
      <c r="D19" s="226"/>
      <c r="E19" s="226"/>
      <c r="F19" s="226"/>
      <c r="G19" s="226"/>
      <c r="H19" s="226"/>
      <c r="I19" s="165" t="n">
        <f>IF(AND(C19&lt;&gt;"",COUNTIF(Field!$B$5:$B$124,SUBSTITUTE(SUBSTITUTE(SUBSTITUTE(C19,"~","~~"),"*","~*"),"?","~?"))=1),1,0)+IF(AND(D19&lt;&gt;"",COUNTIF(Field!$B$5:$B$124,SUBSTITUTE(SUBSTITUTE(SUBSTITUTE(D19,"~","~~"),"*","~*"),"?","~?"))=1),1,0)+IF(AND(E19&lt;&gt;"",COUNTIF(Field!$B$5:$B$124,SUBSTITUTE(SUBSTITUTE(SUBSTITUTE(E19,"~","~~"),"*","~*"),"?","~?"))=1),1,0)+IF(AND(F19&lt;&gt;"",COUNTIF(Field!$B$5:$B$124,SUBSTITUTE(SUBSTITUTE(SUBSTITUTE(F19,"~","~~"),"*","~*"),"?","~?"))=1),1,0)+IF(AND(G19&lt;&gt;"",COUNTIF(Field!$B$5:$B$124,SUBSTITUTE(SUBSTITUTE(SUBSTITUTE(G19,"~","~~"),"*","~*"),"?","~?"))=1),1,0)</f>
        <v>0</v>
      </c>
      <c r="J19" s="207" t="str">
        <f>IF(OR(C19="",COUNTIF(Field!$B$5:$B$124,SUBSTITUTE(SUBSTITUTE(SUBSTITUTE(C19,"~","~~"),"*","~*"),"?","~?"))&lt;&gt;1),"",IF(AND(ISNUMBER(INDEX(Field!$C$5:$C$124,MATCH(SUBSTITUTE(SUBSTITUTE(SUBSTITUTE(C19,"~","~~"),"*","~*"),"?","~?"),Field!$B$5:$B$124,0))),ISNUMBER(INDEX(Field!$E$5:$E$124,MATCH(SUBSTITUTE(SUBSTITUTE(SUBSTITUTE(C19,"~","~~"),"*","~*"),"?","~?"),Field!$B$5:$B$124,0)))),INDEX(Field!$C$5:$C$124,MATCH(SUBSTITUTE(SUBSTITUTE(SUBSTITUTE(C19,"~","~~"),"*","~*"),"?","~?"),Field!$B$5:$B$124,0))+INDEX(Field!$E$5:$E$124,MATCH(SUBSTITUTE(SUBSTITUTE(SUBSTITUTE(C19,"~","~~"),"*","~*"),"?","~?"),Field!$B$5:$B$124,0)),""))</f>
        <v/>
      </c>
      <c r="K19" s="207" t="str">
        <f>IF(OR(D19="",COUNTIF(Field!$B$5:$B$124,SUBSTITUTE(SUBSTITUTE(SUBSTITUTE(D19,"~","~~"),"*","~*"),"?","~?"))&lt;&gt;1),"",IF(AND(ISNUMBER(INDEX(Field!$C$5:$C$124,MATCH(SUBSTITUTE(SUBSTITUTE(SUBSTITUTE(D19,"~","~~"),"*","~*"),"?","~?"),Field!$B$5:$B$124,0))),ISNUMBER(INDEX(Field!$E$5:$E$124,MATCH(SUBSTITUTE(SUBSTITUTE(SUBSTITUTE(D19,"~","~~"),"*","~*"),"?","~?"),Field!$B$5:$B$124,0)))),INDEX(Field!$C$5:$C$124,MATCH(SUBSTITUTE(SUBSTITUTE(SUBSTITUTE(D19,"~","~~"),"*","~*"),"?","~?"),Field!$B$5:$B$124,0))+INDEX(Field!$E$5:$E$124,MATCH(SUBSTITUTE(SUBSTITUTE(SUBSTITUTE(D19,"~","~~"),"*","~*"),"?","~?"),Field!$B$5:$B$124,0)),""))</f>
        <v/>
      </c>
      <c r="L19" s="207" t="str">
        <f>IF(OR(E19="",COUNTIF(Field!$B$5:$B$124,SUBSTITUTE(SUBSTITUTE(SUBSTITUTE(E19,"~","~~"),"*","~*"),"?","~?"))&lt;&gt;1),"",IF(AND(ISNUMBER(INDEX(Field!$C$5:$C$124,MATCH(SUBSTITUTE(SUBSTITUTE(SUBSTITUTE(E19,"~","~~"),"*","~*"),"?","~?"),Field!$B$5:$B$124,0))),ISNUMBER(INDEX(Field!$E$5:$E$124,MATCH(SUBSTITUTE(SUBSTITUTE(SUBSTITUTE(E19,"~","~~"),"*","~*"),"?","~?"),Field!$B$5:$B$124,0)))),INDEX(Field!$C$5:$C$124,MATCH(SUBSTITUTE(SUBSTITUTE(SUBSTITUTE(E19,"~","~~"),"*","~*"),"?","~?"),Field!$B$5:$B$124,0))+INDEX(Field!$E$5:$E$124,MATCH(SUBSTITUTE(SUBSTITUTE(SUBSTITUTE(E19,"~","~~"),"*","~*"),"?","~?"),Field!$B$5:$B$124,0)),""))</f>
        <v/>
      </c>
      <c r="M19" s="207" t="str">
        <f>IF(OR(F19="",COUNTIF(Field!$B$5:$B$124,SUBSTITUTE(SUBSTITUTE(SUBSTITUTE(F19,"~","~~"),"*","~*"),"?","~?"))&lt;&gt;1),"",IF(AND(ISNUMBER(INDEX(Field!$C$5:$C$124,MATCH(SUBSTITUTE(SUBSTITUTE(SUBSTITUTE(F19,"~","~~"),"*","~*"),"?","~?"),Field!$B$5:$B$124,0))),ISNUMBER(INDEX(Field!$E$5:$E$124,MATCH(SUBSTITUTE(SUBSTITUTE(SUBSTITUTE(F19,"~","~~"),"*","~*"),"?","~?"),Field!$B$5:$B$124,0)))),INDEX(Field!$C$5:$C$124,MATCH(SUBSTITUTE(SUBSTITUTE(SUBSTITUTE(F19,"~","~~"),"*","~*"),"?","~?"),Field!$B$5:$B$124,0))+INDEX(Field!$E$5:$E$124,MATCH(SUBSTITUTE(SUBSTITUTE(SUBSTITUTE(F19,"~","~~"),"*","~*"),"?","~?"),Field!$B$5:$B$124,0)),""))</f>
        <v/>
      </c>
      <c r="N19" s="207" t="str">
        <f>IF(OR(G19="",COUNTIF(Field!$B$5:$B$124,SUBSTITUTE(SUBSTITUTE(SUBSTITUTE(G19,"~","~~"),"*","~*"),"?","~?"))&lt;&gt;1),"",IF(AND(ISNUMBER(INDEX(Field!$C$5:$C$124,MATCH(SUBSTITUTE(SUBSTITUTE(SUBSTITUTE(G19,"~","~~"),"*","~*"),"?","~?"),Field!$B$5:$B$124,0))),ISNUMBER(INDEX(Field!$E$5:$E$124,MATCH(SUBSTITUTE(SUBSTITUTE(SUBSTITUTE(G19,"~","~~"),"*","~*"),"?","~?"),Field!$B$5:$B$124,0)))),INDEX(Field!$C$5:$C$124,MATCH(SUBSTITUTE(SUBSTITUTE(SUBSTITUTE(G19,"~","~~"),"*","~*"),"?","~?"),Field!$B$5:$B$124,0))+INDEX(Field!$E$5:$E$124,MATCH(SUBSTITUTE(SUBSTITUTE(SUBSTITUTE(G19,"~","~~"),"*","~*"),"?","~?"),Field!$B$5:$B$124,0)),""))</f>
        <v/>
      </c>
      <c r="O19" s="207" t="n">
        <f>COUNT(J19:N19)</f>
        <v>0</v>
      </c>
      <c r="P19" s="207" t="str">
        <f>IF(Q19="Ready",SUM(J19:N19)-MAX(J19:N19),"")</f>
        <v/>
      </c>
      <c r="Q19" s="207" t="str">
        <f>IF(AND(B19="",COUNTA(C19:H19)=0,S19=""),"",IF(B19="","Missing entry name",IF(H19&lt;&gt;"Yes","Awaiting submission",IF(OR(AND(C19&lt;&gt;"",COUNTIF(C19:G19,SUBSTITUTE(SUBSTITUTE(SUBSTITUTE(C19,"~","~~"),"*","~*"),"?","~?"))&gt;1),AND(D19&lt;&gt;"",COUNTIF(C19:G19,SUBSTITUTE(SUBSTITUTE(SUBSTITUTE(D19,"~","~~"),"*","~*"),"?","~?"))&gt;1),AND(E19&lt;&gt;"",COUNTIF(C19:G19,SUBSTITUTE(SUBSTITUTE(SUBSTITUTE(E19,"~","~~"),"*","~*"),"?","~?"))&gt;1),AND(F19&lt;&gt;"",COUNTIF(C19:G19,SUBSTITUTE(SUBSTITUTE(SUBSTITUTE(F19,"~","~~"),"*","~*"),"?","~?"))&gt;1),AND(G19&lt;&gt;"",COUNTIF(C19:G19,SUBSTITUTE(SUBSTITUTE(SUBSTITUTE(G19,"~","~~"),"*","~*"),"?","~?"))&gt;1)),"Duplicate pick",IF(COUNTBLANK(C19:G19)&gt;0,"Incomplete picks",IF(I19&lt;5,"Check field",IF(O19&lt;5,"Score / handicap missing","Ready")))))))</f>
        <v/>
      </c>
      <c r="R19" s="207" t="str">
        <f>IF(Q19="Ready",1+COUNTIFS($Q$7:$Q$31,"Ready",$P$7:$P$31,"&lt;"&amp;P19),"")</f>
        <v/>
      </c>
      <c r="S19" s="226"/>
      <c r="T19" s="165" t="n">
        <f>IF(Q19="",1000,IF(Q19="Ready",R19,100))+ROW()/1000</f>
        <v>1000.019</v>
      </c>
    </row>
    <row r="20" ht="24" customHeight="1">
      <c r="A20" s="165" t="str">
        <v>Entry 14</v>
      </c>
      <c r="B20" s="226"/>
      <c r="C20" s="226"/>
      <c r="D20" s="226"/>
      <c r="E20" s="226"/>
      <c r="F20" s="226"/>
      <c r="G20" s="226"/>
      <c r="H20" s="226"/>
      <c r="I20" s="165" t="n">
        <f>IF(AND(C20&lt;&gt;"",COUNTIF(Field!$B$5:$B$124,SUBSTITUTE(SUBSTITUTE(SUBSTITUTE(C20,"~","~~"),"*","~*"),"?","~?"))=1),1,0)+IF(AND(D20&lt;&gt;"",COUNTIF(Field!$B$5:$B$124,SUBSTITUTE(SUBSTITUTE(SUBSTITUTE(D20,"~","~~"),"*","~*"),"?","~?"))=1),1,0)+IF(AND(E20&lt;&gt;"",COUNTIF(Field!$B$5:$B$124,SUBSTITUTE(SUBSTITUTE(SUBSTITUTE(E20,"~","~~"),"*","~*"),"?","~?"))=1),1,0)+IF(AND(F20&lt;&gt;"",COUNTIF(Field!$B$5:$B$124,SUBSTITUTE(SUBSTITUTE(SUBSTITUTE(F20,"~","~~"),"*","~*"),"?","~?"))=1),1,0)+IF(AND(G20&lt;&gt;"",COUNTIF(Field!$B$5:$B$124,SUBSTITUTE(SUBSTITUTE(SUBSTITUTE(G20,"~","~~"),"*","~*"),"?","~?"))=1),1,0)</f>
        <v>0</v>
      </c>
      <c r="J20" s="207" t="str">
        <f>IF(OR(C20="",COUNTIF(Field!$B$5:$B$124,SUBSTITUTE(SUBSTITUTE(SUBSTITUTE(C20,"~","~~"),"*","~*"),"?","~?"))&lt;&gt;1),"",IF(AND(ISNUMBER(INDEX(Field!$C$5:$C$124,MATCH(SUBSTITUTE(SUBSTITUTE(SUBSTITUTE(C20,"~","~~"),"*","~*"),"?","~?"),Field!$B$5:$B$124,0))),ISNUMBER(INDEX(Field!$E$5:$E$124,MATCH(SUBSTITUTE(SUBSTITUTE(SUBSTITUTE(C20,"~","~~"),"*","~*"),"?","~?"),Field!$B$5:$B$124,0)))),INDEX(Field!$C$5:$C$124,MATCH(SUBSTITUTE(SUBSTITUTE(SUBSTITUTE(C20,"~","~~"),"*","~*"),"?","~?"),Field!$B$5:$B$124,0))+INDEX(Field!$E$5:$E$124,MATCH(SUBSTITUTE(SUBSTITUTE(SUBSTITUTE(C20,"~","~~"),"*","~*"),"?","~?"),Field!$B$5:$B$124,0)),""))</f>
        <v/>
      </c>
      <c r="K20" s="207" t="str">
        <f>IF(OR(D20="",COUNTIF(Field!$B$5:$B$124,SUBSTITUTE(SUBSTITUTE(SUBSTITUTE(D20,"~","~~"),"*","~*"),"?","~?"))&lt;&gt;1),"",IF(AND(ISNUMBER(INDEX(Field!$C$5:$C$124,MATCH(SUBSTITUTE(SUBSTITUTE(SUBSTITUTE(D20,"~","~~"),"*","~*"),"?","~?"),Field!$B$5:$B$124,0))),ISNUMBER(INDEX(Field!$E$5:$E$124,MATCH(SUBSTITUTE(SUBSTITUTE(SUBSTITUTE(D20,"~","~~"),"*","~*"),"?","~?"),Field!$B$5:$B$124,0)))),INDEX(Field!$C$5:$C$124,MATCH(SUBSTITUTE(SUBSTITUTE(SUBSTITUTE(D20,"~","~~"),"*","~*"),"?","~?"),Field!$B$5:$B$124,0))+INDEX(Field!$E$5:$E$124,MATCH(SUBSTITUTE(SUBSTITUTE(SUBSTITUTE(D20,"~","~~"),"*","~*"),"?","~?"),Field!$B$5:$B$124,0)),""))</f>
        <v/>
      </c>
      <c r="L20" s="207" t="str">
        <f>IF(OR(E20="",COUNTIF(Field!$B$5:$B$124,SUBSTITUTE(SUBSTITUTE(SUBSTITUTE(E20,"~","~~"),"*","~*"),"?","~?"))&lt;&gt;1),"",IF(AND(ISNUMBER(INDEX(Field!$C$5:$C$124,MATCH(SUBSTITUTE(SUBSTITUTE(SUBSTITUTE(E20,"~","~~"),"*","~*"),"?","~?"),Field!$B$5:$B$124,0))),ISNUMBER(INDEX(Field!$E$5:$E$124,MATCH(SUBSTITUTE(SUBSTITUTE(SUBSTITUTE(E20,"~","~~"),"*","~*"),"?","~?"),Field!$B$5:$B$124,0)))),INDEX(Field!$C$5:$C$124,MATCH(SUBSTITUTE(SUBSTITUTE(SUBSTITUTE(E20,"~","~~"),"*","~*"),"?","~?"),Field!$B$5:$B$124,0))+INDEX(Field!$E$5:$E$124,MATCH(SUBSTITUTE(SUBSTITUTE(SUBSTITUTE(E20,"~","~~"),"*","~*"),"?","~?"),Field!$B$5:$B$124,0)),""))</f>
        <v/>
      </c>
      <c r="M20" s="207" t="str">
        <f>IF(OR(F20="",COUNTIF(Field!$B$5:$B$124,SUBSTITUTE(SUBSTITUTE(SUBSTITUTE(F20,"~","~~"),"*","~*"),"?","~?"))&lt;&gt;1),"",IF(AND(ISNUMBER(INDEX(Field!$C$5:$C$124,MATCH(SUBSTITUTE(SUBSTITUTE(SUBSTITUTE(F20,"~","~~"),"*","~*"),"?","~?"),Field!$B$5:$B$124,0))),ISNUMBER(INDEX(Field!$E$5:$E$124,MATCH(SUBSTITUTE(SUBSTITUTE(SUBSTITUTE(F20,"~","~~"),"*","~*"),"?","~?"),Field!$B$5:$B$124,0)))),INDEX(Field!$C$5:$C$124,MATCH(SUBSTITUTE(SUBSTITUTE(SUBSTITUTE(F20,"~","~~"),"*","~*"),"?","~?"),Field!$B$5:$B$124,0))+INDEX(Field!$E$5:$E$124,MATCH(SUBSTITUTE(SUBSTITUTE(SUBSTITUTE(F20,"~","~~"),"*","~*"),"?","~?"),Field!$B$5:$B$124,0)),""))</f>
        <v/>
      </c>
      <c r="N20" s="207" t="str">
        <f>IF(OR(G20="",COUNTIF(Field!$B$5:$B$124,SUBSTITUTE(SUBSTITUTE(SUBSTITUTE(G20,"~","~~"),"*","~*"),"?","~?"))&lt;&gt;1),"",IF(AND(ISNUMBER(INDEX(Field!$C$5:$C$124,MATCH(SUBSTITUTE(SUBSTITUTE(SUBSTITUTE(G20,"~","~~"),"*","~*"),"?","~?"),Field!$B$5:$B$124,0))),ISNUMBER(INDEX(Field!$E$5:$E$124,MATCH(SUBSTITUTE(SUBSTITUTE(SUBSTITUTE(G20,"~","~~"),"*","~*"),"?","~?"),Field!$B$5:$B$124,0)))),INDEX(Field!$C$5:$C$124,MATCH(SUBSTITUTE(SUBSTITUTE(SUBSTITUTE(G20,"~","~~"),"*","~*"),"?","~?"),Field!$B$5:$B$124,0))+INDEX(Field!$E$5:$E$124,MATCH(SUBSTITUTE(SUBSTITUTE(SUBSTITUTE(G20,"~","~~"),"*","~*"),"?","~?"),Field!$B$5:$B$124,0)),""))</f>
        <v/>
      </c>
      <c r="O20" s="207" t="n">
        <f>COUNT(J20:N20)</f>
        <v>0</v>
      </c>
      <c r="P20" s="207" t="str">
        <f>IF(Q20="Ready",SUM(J20:N20)-MAX(J20:N20),"")</f>
        <v/>
      </c>
      <c r="Q20" s="207" t="str">
        <f>IF(AND(B20="",COUNTA(C20:H20)=0,S20=""),"",IF(B20="","Missing entry name",IF(H20&lt;&gt;"Yes","Awaiting submission",IF(OR(AND(C20&lt;&gt;"",COUNTIF(C20:G20,SUBSTITUTE(SUBSTITUTE(SUBSTITUTE(C20,"~","~~"),"*","~*"),"?","~?"))&gt;1),AND(D20&lt;&gt;"",COUNTIF(C20:G20,SUBSTITUTE(SUBSTITUTE(SUBSTITUTE(D20,"~","~~"),"*","~*"),"?","~?"))&gt;1),AND(E20&lt;&gt;"",COUNTIF(C20:G20,SUBSTITUTE(SUBSTITUTE(SUBSTITUTE(E20,"~","~~"),"*","~*"),"?","~?"))&gt;1),AND(F20&lt;&gt;"",COUNTIF(C20:G20,SUBSTITUTE(SUBSTITUTE(SUBSTITUTE(F20,"~","~~"),"*","~*"),"?","~?"))&gt;1),AND(G20&lt;&gt;"",COUNTIF(C20:G20,SUBSTITUTE(SUBSTITUTE(SUBSTITUTE(G20,"~","~~"),"*","~*"),"?","~?"))&gt;1)),"Duplicate pick",IF(COUNTBLANK(C20:G20)&gt;0,"Incomplete picks",IF(I20&lt;5,"Check field",IF(O20&lt;5,"Score / handicap missing","Ready")))))))</f>
        <v/>
      </c>
      <c r="R20" s="207" t="str">
        <f>IF(Q20="Ready",1+COUNTIFS($Q$7:$Q$31,"Ready",$P$7:$P$31,"&lt;"&amp;P20),"")</f>
        <v/>
      </c>
      <c r="S20" s="226"/>
      <c r="T20" s="165" t="n">
        <f>IF(Q20="",1000,IF(Q20="Ready",R20,100))+ROW()/1000</f>
        <v>1000.02</v>
      </c>
    </row>
    <row r="21" ht="24" customHeight="1">
      <c r="A21" s="165" t="str">
        <v>Entry 15</v>
      </c>
      <c r="B21" s="226"/>
      <c r="C21" s="226"/>
      <c r="D21" s="226"/>
      <c r="E21" s="226"/>
      <c r="F21" s="226"/>
      <c r="G21" s="226"/>
      <c r="H21" s="226"/>
      <c r="I21" s="165" t="n">
        <f>IF(AND(C21&lt;&gt;"",COUNTIF(Field!$B$5:$B$124,SUBSTITUTE(SUBSTITUTE(SUBSTITUTE(C21,"~","~~"),"*","~*"),"?","~?"))=1),1,0)+IF(AND(D21&lt;&gt;"",COUNTIF(Field!$B$5:$B$124,SUBSTITUTE(SUBSTITUTE(SUBSTITUTE(D21,"~","~~"),"*","~*"),"?","~?"))=1),1,0)+IF(AND(E21&lt;&gt;"",COUNTIF(Field!$B$5:$B$124,SUBSTITUTE(SUBSTITUTE(SUBSTITUTE(E21,"~","~~"),"*","~*"),"?","~?"))=1),1,0)+IF(AND(F21&lt;&gt;"",COUNTIF(Field!$B$5:$B$124,SUBSTITUTE(SUBSTITUTE(SUBSTITUTE(F21,"~","~~"),"*","~*"),"?","~?"))=1),1,0)+IF(AND(G21&lt;&gt;"",COUNTIF(Field!$B$5:$B$124,SUBSTITUTE(SUBSTITUTE(SUBSTITUTE(G21,"~","~~"),"*","~*"),"?","~?"))=1),1,0)</f>
        <v>0</v>
      </c>
      <c r="J21" s="207" t="str">
        <f>IF(OR(C21="",COUNTIF(Field!$B$5:$B$124,SUBSTITUTE(SUBSTITUTE(SUBSTITUTE(C21,"~","~~"),"*","~*"),"?","~?"))&lt;&gt;1),"",IF(AND(ISNUMBER(INDEX(Field!$C$5:$C$124,MATCH(SUBSTITUTE(SUBSTITUTE(SUBSTITUTE(C21,"~","~~"),"*","~*"),"?","~?"),Field!$B$5:$B$124,0))),ISNUMBER(INDEX(Field!$E$5:$E$124,MATCH(SUBSTITUTE(SUBSTITUTE(SUBSTITUTE(C21,"~","~~"),"*","~*"),"?","~?"),Field!$B$5:$B$124,0)))),INDEX(Field!$C$5:$C$124,MATCH(SUBSTITUTE(SUBSTITUTE(SUBSTITUTE(C21,"~","~~"),"*","~*"),"?","~?"),Field!$B$5:$B$124,0))+INDEX(Field!$E$5:$E$124,MATCH(SUBSTITUTE(SUBSTITUTE(SUBSTITUTE(C21,"~","~~"),"*","~*"),"?","~?"),Field!$B$5:$B$124,0)),""))</f>
        <v/>
      </c>
      <c r="K21" s="207" t="str">
        <f>IF(OR(D21="",COUNTIF(Field!$B$5:$B$124,SUBSTITUTE(SUBSTITUTE(SUBSTITUTE(D21,"~","~~"),"*","~*"),"?","~?"))&lt;&gt;1),"",IF(AND(ISNUMBER(INDEX(Field!$C$5:$C$124,MATCH(SUBSTITUTE(SUBSTITUTE(SUBSTITUTE(D21,"~","~~"),"*","~*"),"?","~?"),Field!$B$5:$B$124,0))),ISNUMBER(INDEX(Field!$E$5:$E$124,MATCH(SUBSTITUTE(SUBSTITUTE(SUBSTITUTE(D21,"~","~~"),"*","~*"),"?","~?"),Field!$B$5:$B$124,0)))),INDEX(Field!$C$5:$C$124,MATCH(SUBSTITUTE(SUBSTITUTE(SUBSTITUTE(D21,"~","~~"),"*","~*"),"?","~?"),Field!$B$5:$B$124,0))+INDEX(Field!$E$5:$E$124,MATCH(SUBSTITUTE(SUBSTITUTE(SUBSTITUTE(D21,"~","~~"),"*","~*"),"?","~?"),Field!$B$5:$B$124,0)),""))</f>
        <v/>
      </c>
      <c r="L21" s="207" t="str">
        <f>IF(OR(E21="",COUNTIF(Field!$B$5:$B$124,SUBSTITUTE(SUBSTITUTE(SUBSTITUTE(E21,"~","~~"),"*","~*"),"?","~?"))&lt;&gt;1),"",IF(AND(ISNUMBER(INDEX(Field!$C$5:$C$124,MATCH(SUBSTITUTE(SUBSTITUTE(SUBSTITUTE(E21,"~","~~"),"*","~*"),"?","~?"),Field!$B$5:$B$124,0))),ISNUMBER(INDEX(Field!$E$5:$E$124,MATCH(SUBSTITUTE(SUBSTITUTE(SUBSTITUTE(E21,"~","~~"),"*","~*"),"?","~?"),Field!$B$5:$B$124,0)))),INDEX(Field!$C$5:$C$124,MATCH(SUBSTITUTE(SUBSTITUTE(SUBSTITUTE(E21,"~","~~"),"*","~*"),"?","~?"),Field!$B$5:$B$124,0))+INDEX(Field!$E$5:$E$124,MATCH(SUBSTITUTE(SUBSTITUTE(SUBSTITUTE(E21,"~","~~"),"*","~*"),"?","~?"),Field!$B$5:$B$124,0)),""))</f>
        <v/>
      </c>
      <c r="M21" s="207" t="str">
        <f>IF(OR(F21="",COUNTIF(Field!$B$5:$B$124,SUBSTITUTE(SUBSTITUTE(SUBSTITUTE(F21,"~","~~"),"*","~*"),"?","~?"))&lt;&gt;1),"",IF(AND(ISNUMBER(INDEX(Field!$C$5:$C$124,MATCH(SUBSTITUTE(SUBSTITUTE(SUBSTITUTE(F21,"~","~~"),"*","~*"),"?","~?"),Field!$B$5:$B$124,0))),ISNUMBER(INDEX(Field!$E$5:$E$124,MATCH(SUBSTITUTE(SUBSTITUTE(SUBSTITUTE(F21,"~","~~"),"*","~*"),"?","~?"),Field!$B$5:$B$124,0)))),INDEX(Field!$C$5:$C$124,MATCH(SUBSTITUTE(SUBSTITUTE(SUBSTITUTE(F21,"~","~~"),"*","~*"),"?","~?"),Field!$B$5:$B$124,0))+INDEX(Field!$E$5:$E$124,MATCH(SUBSTITUTE(SUBSTITUTE(SUBSTITUTE(F21,"~","~~"),"*","~*"),"?","~?"),Field!$B$5:$B$124,0)),""))</f>
        <v/>
      </c>
      <c r="N21" s="207" t="str">
        <f>IF(OR(G21="",COUNTIF(Field!$B$5:$B$124,SUBSTITUTE(SUBSTITUTE(SUBSTITUTE(G21,"~","~~"),"*","~*"),"?","~?"))&lt;&gt;1),"",IF(AND(ISNUMBER(INDEX(Field!$C$5:$C$124,MATCH(SUBSTITUTE(SUBSTITUTE(SUBSTITUTE(G21,"~","~~"),"*","~*"),"?","~?"),Field!$B$5:$B$124,0))),ISNUMBER(INDEX(Field!$E$5:$E$124,MATCH(SUBSTITUTE(SUBSTITUTE(SUBSTITUTE(G21,"~","~~"),"*","~*"),"?","~?"),Field!$B$5:$B$124,0)))),INDEX(Field!$C$5:$C$124,MATCH(SUBSTITUTE(SUBSTITUTE(SUBSTITUTE(G21,"~","~~"),"*","~*"),"?","~?"),Field!$B$5:$B$124,0))+INDEX(Field!$E$5:$E$124,MATCH(SUBSTITUTE(SUBSTITUTE(SUBSTITUTE(G21,"~","~~"),"*","~*"),"?","~?"),Field!$B$5:$B$124,0)),""))</f>
        <v/>
      </c>
      <c r="O21" s="207" t="n">
        <f>COUNT(J21:N21)</f>
        <v>0</v>
      </c>
      <c r="P21" s="207" t="str">
        <f>IF(Q21="Ready",SUM(J21:N21)-MAX(J21:N21),"")</f>
        <v/>
      </c>
      <c r="Q21" s="207" t="str">
        <f>IF(AND(B21="",COUNTA(C21:H21)=0,S21=""),"",IF(B21="","Missing entry name",IF(H21&lt;&gt;"Yes","Awaiting submission",IF(OR(AND(C21&lt;&gt;"",COUNTIF(C21:G21,SUBSTITUTE(SUBSTITUTE(SUBSTITUTE(C21,"~","~~"),"*","~*"),"?","~?"))&gt;1),AND(D21&lt;&gt;"",COUNTIF(C21:G21,SUBSTITUTE(SUBSTITUTE(SUBSTITUTE(D21,"~","~~"),"*","~*"),"?","~?"))&gt;1),AND(E21&lt;&gt;"",COUNTIF(C21:G21,SUBSTITUTE(SUBSTITUTE(SUBSTITUTE(E21,"~","~~"),"*","~*"),"?","~?"))&gt;1),AND(F21&lt;&gt;"",COUNTIF(C21:G21,SUBSTITUTE(SUBSTITUTE(SUBSTITUTE(F21,"~","~~"),"*","~*"),"?","~?"))&gt;1),AND(G21&lt;&gt;"",COUNTIF(C21:G21,SUBSTITUTE(SUBSTITUTE(SUBSTITUTE(G21,"~","~~"),"*","~*"),"?","~?"))&gt;1)),"Duplicate pick",IF(COUNTBLANK(C21:G21)&gt;0,"Incomplete picks",IF(I21&lt;5,"Check field",IF(O21&lt;5,"Score / handicap missing","Ready")))))))</f>
        <v/>
      </c>
      <c r="R21" s="207" t="str">
        <f>IF(Q21="Ready",1+COUNTIFS($Q$7:$Q$31,"Ready",$P$7:$P$31,"&lt;"&amp;P21),"")</f>
        <v/>
      </c>
      <c r="S21" s="226"/>
      <c r="T21" s="165" t="n">
        <f>IF(Q21="",1000,IF(Q21="Ready",R21,100))+ROW()/1000</f>
        <v>1000.021</v>
      </c>
    </row>
    <row r="22" ht="24" customHeight="1">
      <c r="A22" s="165" t="str">
        <v>Entry 16</v>
      </c>
      <c r="B22" s="226"/>
      <c r="C22" s="226"/>
      <c r="D22" s="226"/>
      <c r="E22" s="226"/>
      <c r="F22" s="226"/>
      <c r="G22" s="226"/>
      <c r="H22" s="226"/>
      <c r="I22" s="165" t="n">
        <f>IF(AND(C22&lt;&gt;"",COUNTIF(Field!$B$5:$B$124,SUBSTITUTE(SUBSTITUTE(SUBSTITUTE(C22,"~","~~"),"*","~*"),"?","~?"))=1),1,0)+IF(AND(D22&lt;&gt;"",COUNTIF(Field!$B$5:$B$124,SUBSTITUTE(SUBSTITUTE(SUBSTITUTE(D22,"~","~~"),"*","~*"),"?","~?"))=1),1,0)+IF(AND(E22&lt;&gt;"",COUNTIF(Field!$B$5:$B$124,SUBSTITUTE(SUBSTITUTE(SUBSTITUTE(E22,"~","~~"),"*","~*"),"?","~?"))=1),1,0)+IF(AND(F22&lt;&gt;"",COUNTIF(Field!$B$5:$B$124,SUBSTITUTE(SUBSTITUTE(SUBSTITUTE(F22,"~","~~"),"*","~*"),"?","~?"))=1),1,0)+IF(AND(G22&lt;&gt;"",COUNTIF(Field!$B$5:$B$124,SUBSTITUTE(SUBSTITUTE(SUBSTITUTE(G22,"~","~~"),"*","~*"),"?","~?"))=1),1,0)</f>
        <v>0</v>
      </c>
      <c r="J22" s="207" t="str">
        <f>IF(OR(C22="",COUNTIF(Field!$B$5:$B$124,SUBSTITUTE(SUBSTITUTE(SUBSTITUTE(C22,"~","~~"),"*","~*"),"?","~?"))&lt;&gt;1),"",IF(AND(ISNUMBER(INDEX(Field!$C$5:$C$124,MATCH(SUBSTITUTE(SUBSTITUTE(SUBSTITUTE(C22,"~","~~"),"*","~*"),"?","~?"),Field!$B$5:$B$124,0))),ISNUMBER(INDEX(Field!$E$5:$E$124,MATCH(SUBSTITUTE(SUBSTITUTE(SUBSTITUTE(C22,"~","~~"),"*","~*"),"?","~?"),Field!$B$5:$B$124,0)))),INDEX(Field!$C$5:$C$124,MATCH(SUBSTITUTE(SUBSTITUTE(SUBSTITUTE(C22,"~","~~"),"*","~*"),"?","~?"),Field!$B$5:$B$124,0))+INDEX(Field!$E$5:$E$124,MATCH(SUBSTITUTE(SUBSTITUTE(SUBSTITUTE(C22,"~","~~"),"*","~*"),"?","~?"),Field!$B$5:$B$124,0)),""))</f>
        <v/>
      </c>
      <c r="K22" s="207" t="str">
        <f>IF(OR(D22="",COUNTIF(Field!$B$5:$B$124,SUBSTITUTE(SUBSTITUTE(SUBSTITUTE(D22,"~","~~"),"*","~*"),"?","~?"))&lt;&gt;1),"",IF(AND(ISNUMBER(INDEX(Field!$C$5:$C$124,MATCH(SUBSTITUTE(SUBSTITUTE(SUBSTITUTE(D22,"~","~~"),"*","~*"),"?","~?"),Field!$B$5:$B$124,0))),ISNUMBER(INDEX(Field!$E$5:$E$124,MATCH(SUBSTITUTE(SUBSTITUTE(SUBSTITUTE(D22,"~","~~"),"*","~*"),"?","~?"),Field!$B$5:$B$124,0)))),INDEX(Field!$C$5:$C$124,MATCH(SUBSTITUTE(SUBSTITUTE(SUBSTITUTE(D22,"~","~~"),"*","~*"),"?","~?"),Field!$B$5:$B$124,0))+INDEX(Field!$E$5:$E$124,MATCH(SUBSTITUTE(SUBSTITUTE(SUBSTITUTE(D22,"~","~~"),"*","~*"),"?","~?"),Field!$B$5:$B$124,0)),""))</f>
        <v/>
      </c>
      <c r="L22" s="207" t="str">
        <f>IF(OR(E22="",COUNTIF(Field!$B$5:$B$124,SUBSTITUTE(SUBSTITUTE(SUBSTITUTE(E22,"~","~~"),"*","~*"),"?","~?"))&lt;&gt;1),"",IF(AND(ISNUMBER(INDEX(Field!$C$5:$C$124,MATCH(SUBSTITUTE(SUBSTITUTE(SUBSTITUTE(E22,"~","~~"),"*","~*"),"?","~?"),Field!$B$5:$B$124,0))),ISNUMBER(INDEX(Field!$E$5:$E$124,MATCH(SUBSTITUTE(SUBSTITUTE(SUBSTITUTE(E22,"~","~~"),"*","~*"),"?","~?"),Field!$B$5:$B$124,0)))),INDEX(Field!$C$5:$C$124,MATCH(SUBSTITUTE(SUBSTITUTE(SUBSTITUTE(E22,"~","~~"),"*","~*"),"?","~?"),Field!$B$5:$B$124,0))+INDEX(Field!$E$5:$E$124,MATCH(SUBSTITUTE(SUBSTITUTE(SUBSTITUTE(E22,"~","~~"),"*","~*"),"?","~?"),Field!$B$5:$B$124,0)),""))</f>
        <v/>
      </c>
      <c r="M22" s="207" t="str">
        <f>IF(OR(F22="",COUNTIF(Field!$B$5:$B$124,SUBSTITUTE(SUBSTITUTE(SUBSTITUTE(F22,"~","~~"),"*","~*"),"?","~?"))&lt;&gt;1),"",IF(AND(ISNUMBER(INDEX(Field!$C$5:$C$124,MATCH(SUBSTITUTE(SUBSTITUTE(SUBSTITUTE(F22,"~","~~"),"*","~*"),"?","~?"),Field!$B$5:$B$124,0))),ISNUMBER(INDEX(Field!$E$5:$E$124,MATCH(SUBSTITUTE(SUBSTITUTE(SUBSTITUTE(F22,"~","~~"),"*","~*"),"?","~?"),Field!$B$5:$B$124,0)))),INDEX(Field!$C$5:$C$124,MATCH(SUBSTITUTE(SUBSTITUTE(SUBSTITUTE(F22,"~","~~"),"*","~*"),"?","~?"),Field!$B$5:$B$124,0))+INDEX(Field!$E$5:$E$124,MATCH(SUBSTITUTE(SUBSTITUTE(SUBSTITUTE(F22,"~","~~"),"*","~*"),"?","~?"),Field!$B$5:$B$124,0)),""))</f>
        <v/>
      </c>
      <c r="N22" s="207" t="str">
        <f>IF(OR(G22="",COUNTIF(Field!$B$5:$B$124,SUBSTITUTE(SUBSTITUTE(SUBSTITUTE(G22,"~","~~"),"*","~*"),"?","~?"))&lt;&gt;1),"",IF(AND(ISNUMBER(INDEX(Field!$C$5:$C$124,MATCH(SUBSTITUTE(SUBSTITUTE(SUBSTITUTE(G22,"~","~~"),"*","~*"),"?","~?"),Field!$B$5:$B$124,0))),ISNUMBER(INDEX(Field!$E$5:$E$124,MATCH(SUBSTITUTE(SUBSTITUTE(SUBSTITUTE(G22,"~","~~"),"*","~*"),"?","~?"),Field!$B$5:$B$124,0)))),INDEX(Field!$C$5:$C$124,MATCH(SUBSTITUTE(SUBSTITUTE(SUBSTITUTE(G22,"~","~~"),"*","~*"),"?","~?"),Field!$B$5:$B$124,0))+INDEX(Field!$E$5:$E$124,MATCH(SUBSTITUTE(SUBSTITUTE(SUBSTITUTE(G22,"~","~~"),"*","~*"),"?","~?"),Field!$B$5:$B$124,0)),""))</f>
        <v/>
      </c>
      <c r="O22" s="207" t="n">
        <f>COUNT(J22:N22)</f>
        <v>0</v>
      </c>
      <c r="P22" s="207" t="str">
        <f>IF(Q22="Ready",SUM(J22:N22)-MAX(J22:N22),"")</f>
        <v/>
      </c>
      <c r="Q22" s="207" t="str">
        <f>IF(AND(B22="",COUNTA(C22:H22)=0,S22=""),"",IF(B22="","Missing entry name",IF(H22&lt;&gt;"Yes","Awaiting submission",IF(OR(AND(C22&lt;&gt;"",COUNTIF(C22:G22,SUBSTITUTE(SUBSTITUTE(SUBSTITUTE(C22,"~","~~"),"*","~*"),"?","~?"))&gt;1),AND(D22&lt;&gt;"",COUNTIF(C22:G22,SUBSTITUTE(SUBSTITUTE(SUBSTITUTE(D22,"~","~~"),"*","~*"),"?","~?"))&gt;1),AND(E22&lt;&gt;"",COUNTIF(C22:G22,SUBSTITUTE(SUBSTITUTE(SUBSTITUTE(E22,"~","~~"),"*","~*"),"?","~?"))&gt;1),AND(F22&lt;&gt;"",COUNTIF(C22:G22,SUBSTITUTE(SUBSTITUTE(SUBSTITUTE(F22,"~","~~"),"*","~*"),"?","~?"))&gt;1),AND(G22&lt;&gt;"",COUNTIF(C22:G22,SUBSTITUTE(SUBSTITUTE(SUBSTITUTE(G22,"~","~~"),"*","~*"),"?","~?"))&gt;1)),"Duplicate pick",IF(COUNTBLANK(C22:G22)&gt;0,"Incomplete picks",IF(I22&lt;5,"Check field",IF(O22&lt;5,"Score / handicap missing","Ready")))))))</f>
        <v/>
      </c>
      <c r="R22" s="207" t="str">
        <f>IF(Q22="Ready",1+COUNTIFS($Q$7:$Q$31,"Ready",$P$7:$P$31,"&lt;"&amp;P22),"")</f>
        <v/>
      </c>
      <c r="S22" s="226"/>
      <c r="T22" s="165" t="n">
        <f>IF(Q22="",1000,IF(Q22="Ready",R22,100))+ROW()/1000</f>
        <v>1000.022</v>
      </c>
    </row>
    <row r="23" ht="24" customHeight="1">
      <c r="A23" s="165" t="str">
        <v>Entry 17</v>
      </c>
      <c r="B23" s="226"/>
      <c r="C23" s="226"/>
      <c r="D23" s="226"/>
      <c r="E23" s="226"/>
      <c r="F23" s="226"/>
      <c r="G23" s="226"/>
      <c r="H23" s="226"/>
      <c r="I23" s="165" t="n">
        <f>IF(AND(C23&lt;&gt;"",COUNTIF(Field!$B$5:$B$124,SUBSTITUTE(SUBSTITUTE(SUBSTITUTE(C23,"~","~~"),"*","~*"),"?","~?"))=1),1,0)+IF(AND(D23&lt;&gt;"",COUNTIF(Field!$B$5:$B$124,SUBSTITUTE(SUBSTITUTE(SUBSTITUTE(D23,"~","~~"),"*","~*"),"?","~?"))=1),1,0)+IF(AND(E23&lt;&gt;"",COUNTIF(Field!$B$5:$B$124,SUBSTITUTE(SUBSTITUTE(SUBSTITUTE(E23,"~","~~"),"*","~*"),"?","~?"))=1),1,0)+IF(AND(F23&lt;&gt;"",COUNTIF(Field!$B$5:$B$124,SUBSTITUTE(SUBSTITUTE(SUBSTITUTE(F23,"~","~~"),"*","~*"),"?","~?"))=1),1,0)+IF(AND(G23&lt;&gt;"",COUNTIF(Field!$B$5:$B$124,SUBSTITUTE(SUBSTITUTE(SUBSTITUTE(G23,"~","~~"),"*","~*"),"?","~?"))=1),1,0)</f>
        <v>0</v>
      </c>
      <c r="J23" s="207" t="str">
        <f>IF(OR(C23="",COUNTIF(Field!$B$5:$B$124,SUBSTITUTE(SUBSTITUTE(SUBSTITUTE(C23,"~","~~"),"*","~*"),"?","~?"))&lt;&gt;1),"",IF(AND(ISNUMBER(INDEX(Field!$C$5:$C$124,MATCH(SUBSTITUTE(SUBSTITUTE(SUBSTITUTE(C23,"~","~~"),"*","~*"),"?","~?"),Field!$B$5:$B$124,0))),ISNUMBER(INDEX(Field!$E$5:$E$124,MATCH(SUBSTITUTE(SUBSTITUTE(SUBSTITUTE(C23,"~","~~"),"*","~*"),"?","~?"),Field!$B$5:$B$124,0)))),INDEX(Field!$C$5:$C$124,MATCH(SUBSTITUTE(SUBSTITUTE(SUBSTITUTE(C23,"~","~~"),"*","~*"),"?","~?"),Field!$B$5:$B$124,0))+INDEX(Field!$E$5:$E$124,MATCH(SUBSTITUTE(SUBSTITUTE(SUBSTITUTE(C23,"~","~~"),"*","~*"),"?","~?"),Field!$B$5:$B$124,0)),""))</f>
        <v/>
      </c>
      <c r="K23" s="207" t="str">
        <f>IF(OR(D23="",COUNTIF(Field!$B$5:$B$124,SUBSTITUTE(SUBSTITUTE(SUBSTITUTE(D23,"~","~~"),"*","~*"),"?","~?"))&lt;&gt;1),"",IF(AND(ISNUMBER(INDEX(Field!$C$5:$C$124,MATCH(SUBSTITUTE(SUBSTITUTE(SUBSTITUTE(D23,"~","~~"),"*","~*"),"?","~?"),Field!$B$5:$B$124,0))),ISNUMBER(INDEX(Field!$E$5:$E$124,MATCH(SUBSTITUTE(SUBSTITUTE(SUBSTITUTE(D23,"~","~~"),"*","~*"),"?","~?"),Field!$B$5:$B$124,0)))),INDEX(Field!$C$5:$C$124,MATCH(SUBSTITUTE(SUBSTITUTE(SUBSTITUTE(D23,"~","~~"),"*","~*"),"?","~?"),Field!$B$5:$B$124,0))+INDEX(Field!$E$5:$E$124,MATCH(SUBSTITUTE(SUBSTITUTE(SUBSTITUTE(D23,"~","~~"),"*","~*"),"?","~?"),Field!$B$5:$B$124,0)),""))</f>
        <v/>
      </c>
      <c r="L23" s="207" t="str">
        <f>IF(OR(E23="",COUNTIF(Field!$B$5:$B$124,SUBSTITUTE(SUBSTITUTE(SUBSTITUTE(E23,"~","~~"),"*","~*"),"?","~?"))&lt;&gt;1),"",IF(AND(ISNUMBER(INDEX(Field!$C$5:$C$124,MATCH(SUBSTITUTE(SUBSTITUTE(SUBSTITUTE(E23,"~","~~"),"*","~*"),"?","~?"),Field!$B$5:$B$124,0))),ISNUMBER(INDEX(Field!$E$5:$E$124,MATCH(SUBSTITUTE(SUBSTITUTE(SUBSTITUTE(E23,"~","~~"),"*","~*"),"?","~?"),Field!$B$5:$B$124,0)))),INDEX(Field!$C$5:$C$124,MATCH(SUBSTITUTE(SUBSTITUTE(SUBSTITUTE(E23,"~","~~"),"*","~*"),"?","~?"),Field!$B$5:$B$124,0))+INDEX(Field!$E$5:$E$124,MATCH(SUBSTITUTE(SUBSTITUTE(SUBSTITUTE(E23,"~","~~"),"*","~*"),"?","~?"),Field!$B$5:$B$124,0)),""))</f>
        <v/>
      </c>
      <c r="M23" s="207" t="str">
        <f>IF(OR(F23="",COUNTIF(Field!$B$5:$B$124,SUBSTITUTE(SUBSTITUTE(SUBSTITUTE(F23,"~","~~"),"*","~*"),"?","~?"))&lt;&gt;1),"",IF(AND(ISNUMBER(INDEX(Field!$C$5:$C$124,MATCH(SUBSTITUTE(SUBSTITUTE(SUBSTITUTE(F23,"~","~~"),"*","~*"),"?","~?"),Field!$B$5:$B$124,0))),ISNUMBER(INDEX(Field!$E$5:$E$124,MATCH(SUBSTITUTE(SUBSTITUTE(SUBSTITUTE(F23,"~","~~"),"*","~*"),"?","~?"),Field!$B$5:$B$124,0)))),INDEX(Field!$C$5:$C$124,MATCH(SUBSTITUTE(SUBSTITUTE(SUBSTITUTE(F23,"~","~~"),"*","~*"),"?","~?"),Field!$B$5:$B$124,0))+INDEX(Field!$E$5:$E$124,MATCH(SUBSTITUTE(SUBSTITUTE(SUBSTITUTE(F23,"~","~~"),"*","~*"),"?","~?"),Field!$B$5:$B$124,0)),""))</f>
        <v/>
      </c>
      <c r="N23" s="207" t="str">
        <f>IF(OR(G23="",COUNTIF(Field!$B$5:$B$124,SUBSTITUTE(SUBSTITUTE(SUBSTITUTE(G23,"~","~~"),"*","~*"),"?","~?"))&lt;&gt;1),"",IF(AND(ISNUMBER(INDEX(Field!$C$5:$C$124,MATCH(SUBSTITUTE(SUBSTITUTE(SUBSTITUTE(G23,"~","~~"),"*","~*"),"?","~?"),Field!$B$5:$B$124,0))),ISNUMBER(INDEX(Field!$E$5:$E$124,MATCH(SUBSTITUTE(SUBSTITUTE(SUBSTITUTE(G23,"~","~~"),"*","~*"),"?","~?"),Field!$B$5:$B$124,0)))),INDEX(Field!$C$5:$C$124,MATCH(SUBSTITUTE(SUBSTITUTE(SUBSTITUTE(G23,"~","~~"),"*","~*"),"?","~?"),Field!$B$5:$B$124,0))+INDEX(Field!$E$5:$E$124,MATCH(SUBSTITUTE(SUBSTITUTE(SUBSTITUTE(G23,"~","~~"),"*","~*"),"?","~?"),Field!$B$5:$B$124,0)),""))</f>
        <v/>
      </c>
      <c r="O23" s="207" t="n">
        <f>COUNT(J23:N23)</f>
        <v>0</v>
      </c>
      <c r="P23" s="207" t="str">
        <f>IF(Q23="Ready",SUM(J23:N23)-MAX(J23:N23),"")</f>
        <v/>
      </c>
      <c r="Q23" s="207" t="str">
        <f>IF(AND(B23="",COUNTA(C23:H23)=0,S23=""),"",IF(B23="","Missing entry name",IF(H23&lt;&gt;"Yes","Awaiting submission",IF(OR(AND(C23&lt;&gt;"",COUNTIF(C23:G23,SUBSTITUTE(SUBSTITUTE(SUBSTITUTE(C23,"~","~~"),"*","~*"),"?","~?"))&gt;1),AND(D23&lt;&gt;"",COUNTIF(C23:G23,SUBSTITUTE(SUBSTITUTE(SUBSTITUTE(D23,"~","~~"),"*","~*"),"?","~?"))&gt;1),AND(E23&lt;&gt;"",COUNTIF(C23:G23,SUBSTITUTE(SUBSTITUTE(SUBSTITUTE(E23,"~","~~"),"*","~*"),"?","~?"))&gt;1),AND(F23&lt;&gt;"",COUNTIF(C23:G23,SUBSTITUTE(SUBSTITUTE(SUBSTITUTE(F23,"~","~~"),"*","~*"),"?","~?"))&gt;1),AND(G23&lt;&gt;"",COUNTIF(C23:G23,SUBSTITUTE(SUBSTITUTE(SUBSTITUTE(G23,"~","~~"),"*","~*"),"?","~?"))&gt;1)),"Duplicate pick",IF(COUNTBLANK(C23:G23)&gt;0,"Incomplete picks",IF(I23&lt;5,"Check field",IF(O23&lt;5,"Score / handicap missing","Ready")))))))</f>
        <v/>
      </c>
      <c r="R23" s="207" t="str">
        <f>IF(Q23="Ready",1+COUNTIFS($Q$7:$Q$31,"Ready",$P$7:$P$31,"&lt;"&amp;P23),"")</f>
        <v/>
      </c>
      <c r="S23" s="226"/>
      <c r="T23" s="165" t="n">
        <f>IF(Q23="",1000,IF(Q23="Ready",R23,100))+ROW()/1000</f>
        <v>1000.023</v>
      </c>
    </row>
    <row r="24" ht="24" customHeight="1">
      <c r="A24" s="165" t="str">
        <v>Entry 18</v>
      </c>
      <c r="B24" s="226"/>
      <c r="C24" s="226"/>
      <c r="D24" s="226"/>
      <c r="E24" s="226"/>
      <c r="F24" s="226"/>
      <c r="G24" s="226"/>
      <c r="H24" s="226"/>
      <c r="I24" s="165" t="n">
        <f>IF(AND(C24&lt;&gt;"",COUNTIF(Field!$B$5:$B$124,SUBSTITUTE(SUBSTITUTE(SUBSTITUTE(C24,"~","~~"),"*","~*"),"?","~?"))=1),1,0)+IF(AND(D24&lt;&gt;"",COUNTIF(Field!$B$5:$B$124,SUBSTITUTE(SUBSTITUTE(SUBSTITUTE(D24,"~","~~"),"*","~*"),"?","~?"))=1),1,0)+IF(AND(E24&lt;&gt;"",COUNTIF(Field!$B$5:$B$124,SUBSTITUTE(SUBSTITUTE(SUBSTITUTE(E24,"~","~~"),"*","~*"),"?","~?"))=1),1,0)+IF(AND(F24&lt;&gt;"",COUNTIF(Field!$B$5:$B$124,SUBSTITUTE(SUBSTITUTE(SUBSTITUTE(F24,"~","~~"),"*","~*"),"?","~?"))=1),1,0)+IF(AND(G24&lt;&gt;"",COUNTIF(Field!$B$5:$B$124,SUBSTITUTE(SUBSTITUTE(SUBSTITUTE(G24,"~","~~"),"*","~*"),"?","~?"))=1),1,0)</f>
        <v>0</v>
      </c>
      <c r="J24" s="207" t="str">
        <f>IF(OR(C24="",COUNTIF(Field!$B$5:$B$124,SUBSTITUTE(SUBSTITUTE(SUBSTITUTE(C24,"~","~~"),"*","~*"),"?","~?"))&lt;&gt;1),"",IF(AND(ISNUMBER(INDEX(Field!$C$5:$C$124,MATCH(SUBSTITUTE(SUBSTITUTE(SUBSTITUTE(C24,"~","~~"),"*","~*"),"?","~?"),Field!$B$5:$B$124,0))),ISNUMBER(INDEX(Field!$E$5:$E$124,MATCH(SUBSTITUTE(SUBSTITUTE(SUBSTITUTE(C24,"~","~~"),"*","~*"),"?","~?"),Field!$B$5:$B$124,0)))),INDEX(Field!$C$5:$C$124,MATCH(SUBSTITUTE(SUBSTITUTE(SUBSTITUTE(C24,"~","~~"),"*","~*"),"?","~?"),Field!$B$5:$B$124,0))+INDEX(Field!$E$5:$E$124,MATCH(SUBSTITUTE(SUBSTITUTE(SUBSTITUTE(C24,"~","~~"),"*","~*"),"?","~?"),Field!$B$5:$B$124,0)),""))</f>
        <v/>
      </c>
      <c r="K24" s="207" t="str">
        <f>IF(OR(D24="",COUNTIF(Field!$B$5:$B$124,SUBSTITUTE(SUBSTITUTE(SUBSTITUTE(D24,"~","~~"),"*","~*"),"?","~?"))&lt;&gt;1),"",IF(AND(ISNUMBER(INDEX(Field!$C$5:$C$124,MATCH(SUBSTITUTE(SUBSTITUTE(SUBSTITUTE(D24,"~","~~"),"*","~*"),"?","~?"),Field!$B$5:$B$124,0))),ISNUMBER(INDEX(Field!$E$5:$E$124,MATCH(SUBSTITUTE(SUBSTITUTE(SUBSTITUTE(D24,"~","~~"),"*","~*"),"?","~?"),Field!$B$5:$B$124,0)))),INDEX(Field!$C$5:$C$124,MATCH(SUBSTITUTE(SUBSTITUTE(SUBSTITUTE(D24,"~","~~"),"*","~*"),"?","~?"),Field!$B$5:$B$124,0))+INDEX(Field!$E$5:$E$124,MATCH(SUBSTITUTE(SUBSTITUTE(SUBSTITUTE(D24,"~","~~"),"*","~*"),"?","~?"),Field!$B$5:$B$124,0)),""))</f>
        <v/>
      </c>
      <c r="L24" s="207" t="str">
        <f>IF(OR(E24="",COUNTIF(Field!$B$5:$B$124,SUBSTITUTE(SUBSTITUTE(SUBSTITUTE(E24,"~","~~"),"*","~*"),"?","~?"))&lt;&gt;1),"",IF(AND(ISNUMBER(INDEX(Field!$C$5:$C$124,MATCH(SUBSTITUTE(SUBSTITUTE(SUBSTITUTE(E24,"~","~~"),"*","~*"),"?","~?"),Field!$B$5:$B$124,0))),ISNUMBER(INDEX(Field!$E$5:$E$124,MATCH(SUBSTITUTE(SUBSTITUTE(SUBSTITUTE(E24,"~","~~"),"*","~*"),"?","~?"),Field!$B$5:$B$124,0)))),INDEX(Field!$C$5:$C$124,MATCH(SUBSTITUTE(SUBSTITUTE(SUBSTITUTE(E24,"~","~~"),"*","~*"),"?","~?"),Field!$B$5:$B$124,0))+INDEX(Field!$E$5:$E$124,MATCH(SUBSTITUTE(SUBSTITUTE(SUBSTITUTE(E24,"~","~~"),"*","~*"),"?","~?"),Field!$B$5:$B$124,0)),""))</f>
        <v/>
      </c>
      <c r="M24" s="207" t="str">
        <f>IF(OR(F24="",COUNTIF(Field!$B$5:$B$124,SUBSTITUTE(SUBSTITUTE(SUBSTITUTE(F24,"~","~~"),"*","~*"),"?","~?"))&lt;&gt;1),"",IF(AND(ISNUMBER(INDEX(Field!$C$5:$C$124,MATCH(SUBSTITUTE(SUBSTITUTE(SUBSTITUTE(F24,"~","~~"),"*","~*"),"?","~?"),Field!$B$5:$B$124,0))),ISNUMBER(INDEX(Field!$E$5:$E$124,MATCH(SUBSTITUTE(SUBSTITUTE(SUBSTITUTE(F24,"~","~~"),"*","~*"),"?","~?"),Field!$B$5:$B$124,0)))),INDEX(Field!$C$5:$C$124,MATCH(SUBSTITUTE(SUBSTITUTE(SUBSTITUTE(F24,"~","~~"),"*","~*"),"?","~?"),Field!$B$5:$B$124,0))+INDEX(Field!$E$5:$E$124,MATCH(SUBSTITUTE(SUBSTITUTE(SUBSTITUTE(F24,"~","~~"),"*","~*"),"?","~?"),Field!$B$5:$B$124,0)),""))</f>
        <v/>
      </c>
      <c r="N24" s="207" t="str">
        <f>IF(OR(G24="",COUNTIF(Field!$B$5:$B$124,SUBSTITUTE(SUBSTITUTE(SUBSTITUTE(G24,"~","~~"),"*","~*"),"?","~?"))&lt;&gt;1),"",IF(AND(ISNUMBER(INDEX(Field!$C$5:$C$124,MATCH(SUBSTITUTE(SUBSTITUTE(SUBSTITUTE(G24,"~","~~"),"*","~*"),"?","~?"),Field!$B$5:$B$124,0))),ISNUMBER(INDEX(Field!$E$5:$E$124,MATCH(SUBSTITUTE(SUBSTITUTE(SUBSTITUTE(G24,"~","~~"),"*","~*"),"?","~?"),Field!$B$5:$B$124,0)))),INDEX(Field!$C$5:$C$124,MATCH(SUBSTITUTE(SUBSTITUTE(SUBSTITUTE(G24,"~","~~"),"*","~*"),"?","~?"),Field!$B$5:$B$124,0))+INDEX(Field!$E$5:$E$124,MATCH(SUBSTITUTE(SUBSTITUTE(SUBSTITUTE(G24,"~","~~"),"*","~*"),"?","~?"),Field!$B$5:$B$124,0)),""))</f>
        <v/>
      </c>
      <c r="O24" s="207" t="n">
        <f>COUNT(J24:N24)</f>
        <v>0</v>
      </c>
      <c r="P24" s="207" t="str">
        <f>IF(Q24="Ready",SUM(J24:N24)-MAX(J24:N24),"")</f>
        <v/>
      </c>
      <c r="Q24" s="207" t="str">
        <f>IF(AND(B24="",COUNTA(C24:H24)=0,S24=""),"",IF(B24="","Missing entry name",IF(H24&lt;&gt;"Yes","Awaiting submission",IF(OR(AND(C24&lt;&gt;"",COUNTIF(C24:G24,SUBSTITUTE(SUBSTITUTE(SUBSTITUTE(C24,"~","~~"),"*","~*"),"?","~?"))&gt;1),AND(D24&lt;&gt;"",COUNTIF(C24:G24,SUBSTITUTE(SUBSTITUTE(SUBSTITUTE(D24,"~","~~"),"*","~*"),"?","~?"))&gt;1),AND(E24&lt;&gt;"",COUNTIF(C24:G24,SUBSTITUTE(SUBSTITUTE(SUBSTITUTE(E24,"~","~~"),"*","~*"),"?","~?"))&gt;1),AND(F24&lt;&gt;"",COUNTIF(C24:G24,SUBSTITUTE(SUBSTITUTE(SUBSTITUTE(F24,"~","~~"),"*","~*"),"?","~?"))&gt;1),AND(G24&lt;&gt;"",COUNTIF(C24:G24,SUBSTITUTE(SUBSTITUTE(SUBSTITUTE(G24,"~","~~"),"*","~*"),"?","~?"))&gt;1)),"Duplicate pick",IF(COUNTBLANK(C24:G24)&gt;0,"Incomplete picks",IF(I24&lt;5,"Check field",IF(O24&lt;5,"Score / handicap missing","Ready")))))))</f>
        <v/>
      </c>
      <c r="R24" s="207" t="str">
        <f>IF(Q24="Ready",1+COUNTIFS($Q$7:$Q$31,"Ready",$P$7:$P$31,"&lt;"&amp;P24),"")</f>
        <v/>
      </c>
      <c r="S24" s="226"/>
      <c r="T24" s="165" t="n">
        <f>IF(Q24="",1000,IF(Q24="Ready",R24,100))+ROW()/1000</f>
        <v>1000.024</v>
      </c>
    </row>
    <row r="25" ht="24" customHeight="1">
      <c r="A25" s="165" t="str">
        <v>Entry 19</v>
      </c>
      <c r="B25" s="226"/>
      <c r="C25" s="226"/>
      <c r="D25" s="226"/>
      <c r="E25" s="226"/>
      <c r="F25" s="226"/>
      <c r="G25" s="226"/>
      <c r="H25" s="226"/>
      <c r="I25" s="165" t="n">
        <f>IF(AND(C25&lt;&gt;"",COUNTIF(Field!$B$5:$B$124,SUBSTITUTE(SUBSTITUTE(SUBSTITUTE(C25,"~","~~"),"*","~*"),"?","~?"))=1),1,0)+IF(AND(D25&lt;&gt;"",COUNTIF(Field!$B$5:$B$124,SUBSTITUTE(SUBSTITUTE(SUBSTITUTE(D25,"~","~~"),"*","~*"),"?","~?"))=1),1,0)+IF(AND(E25&lt;&gt;"",COUNTIF(Field!$B$5:$B$124,SUBSTITUTE(SUBSTITUTE(SUBSTITUTE(E25,"~","~~"),"*","~*"),"?","~?"))=1),1,0)+IF(AND(F25&lt;&gt;"",COUNTIF(Field!$B$5:$B$124,SUBSTITUTE(SUBSTITUTE(SUBSTITUTE(F25,"~","~~"),"*","~*"),"?","~?"))=1),1,0)+IF(AND(G25&lt;&gt;"",COUNTIF(Field!$B$5:$B$124,SUBSTITUTE(SUBSTITUTE(SUBSTITUTE(G25,"~","~~"),"*","~*"),"?","~?"))=1),1,0)</f>
        <v>0</v>
      </c>
      <c r="J25" s="207" t="str">
        <f>IF(OR(C25="",COUNTIF(Field!$B$5:$B$124,SUBSTITUTE(SUBSTITUTE(SUBSTITUTE(C25,"~","~~"),"*","~*"),"?","~?"))&lt;&gt;1),"",IF(AND(ISNUMBER(INDEX(Field!$C$5:$C$124,MATCH(SUBSTITUTE(SUBSTITUTE(SUBSTITUTE(C25,"~","~~"),"*","~*"),"?","~?"),Field!$B$5:$B$124,0))),ISNUMBER(INDEX(Field!$E$5:$E$124,MATCH(SUBSTITUTE(SUBSTITUTE(SUBSTITUTE(C25,"~","~~"),"*","~*"),"?","~?"),Field!$B$5:$B$124,0)))),INDEX(Field!$C$5:$C$124,MATCH(SUBSTITUTE(SUBSTITUTE(SUBSTITUTE(C25,"~","~~"),"*","~*"),"?","~?"),Field!$B$5:$B$124,0))+INDEX(Field!$E$5:$E$124,MATCH(SUBSTITUTE(SUBSTITUTE(SUBSTITUTE(C25,"~","~~"),"*","~*"),"?","~?"),Field!$B$5:$B$124,0)),""))</f>
        <v/>
      </c>
      <c r="K25" s="207" t="str">
        <f>IF(OR(D25="",COUNTIF(Field!$B$5:$B$124,SUBSTITUTE(SUBSTITUTE(SUBSTITUTE(D25,"~","~~"),"*","~*"),"?","~?"))&lt;&gt;1),"",IF(AND(ISNUMBER(INDEX(Field!$C$5:$C$124,MATCH(SUBSTITUTE(SUBSTITUTE(SUBSTITUTE(D25,"~","~~"),"*","~*"),"?","~?"),Field!$B$5:$B$124,0))),ISNUMBER(INDEX(Field!$E$5:$E$124,MATCH(SUBSTITUTE(SUBSTITUTE(SUBSTITUTE(D25,"~","~~"),"*","~*"),"?","~?"),Field!$B$5:$B$124,0)))),INDEX(Field!$C$5:$C$124,MATCH(SUBSTITUTE(SUBSTITUTE(SUBSTITUTE(D25,"~","~~"),"*","~*"),"?","~?"),Field!$B$5:$B$124,0))+INDEX(Field!$E$5:$E$124,MATCH(SUBSTITUTE(SUBSTITUTE(SUBSTITUTE(D25,"~","~~"),"*","~*"),"?","~?"),Field!$B$5:$B$124,0)),""))</f>
        <v/>
      </c>
      <c r="L25" s="207" t="str">
        <f>IF(OR(E25="",COUNTIF(Field!$B$5:$B$124,SUBSTITUTE(SUBSTITUTE(SUBSTITUTE(E25,"~","~~"),"*","~*"),"?","~?"))&lt;&gt;1),"",IF(AND(ISNUMBER(INDEX(Field!$C$5:$C$124,MATCH(SUBSTITUTE(SUBSTITUTE(SUBSTITUTE(E25,"~","~~"),"*","~*"),"?","~?"),Field!$B$5:$B$124,0))),ISNUMBER(INDEX(Field!$E$5:$E$124,MATCH(SUBSTITUTE(SUBSTITUTE(SUBSTITUTE(E25,"~","~~"),"*","~*"),"?","~?"),Field!$B$5:$B$124,0)))),INDEX(Field!$C$5:$C$124,MATCH(SUBSTITUTE(SUBSTITUTE(SUBSTITUTE(E25,"~","~~"),"*","~*"),"?","~?"),Field!$B$5:$B$124,0))+INDEX(Field!$E$5:$E$124,MATCH(SUBSTITUTE(SUBSTITUTE(SUBSTITUTE(E25,"~","~~"),"*","~*"),"?","~?"),Field!$B$5:$B$124,0)),""))</f>
        <v/>
      </c>
      <c r="M25" s="207" t="str">
        <f>IF(OR(F25="",COUNTIF(Field!$B$5:$B$124,SUBSTITUTE(SUBSTITUTE(SUBSTITUTE(F25,"~","~~"),"*","~*"),"?","~?"))&lt;&gt;1),"",IF(AND(ISNUMBER(INDEX(Field!$C$5:$C$124,MATCH(SUBSTITUTE(SUBSTITUTE(SUBSTITUTE(F25,"~","~~"),"*","~*"),"?","~?"),Field!$B$5:$B$124,0))),ISNUMBER(INDEX(Field!$E$5:$E$124,MATCH(SUBSTITUTE(SUBSTITUTE(SUBSTITUTE(F25,"~","~~"),"*","~*"),"?","~?"),Field!$B$5:$B$124,0)))),INDEX(Field!$C$5:$C$124,MATCH(SUBSTITUTE(SUBSTITUTE(SUBSTITUTE(F25,"~","~~"),"*","~*"),"?","~?"),Field!$B$5:$B$124,0))+INDEX(Field!$E$5:$E$124,MATCH(SUBSTITUTE(SUBSTITUTE(SUBSTITUTE(F25,"~","~~"),"*","~*"),"?","~?"),Field!$B$5:$B$124,0)),""))</f>
        <v/>
      </c>
      <c r="N25" s="207" t="str">
        <f>IF(OR(G25="",COUNTIF(Field!$B$5:$B$124,SUBSTITUTE(SUBSTITUTE(SUBSTITUTE(G25,"~","~~"),"*","~*"),"?","~?"))&lt;&gt;1),"",IF(AND(ISNUMBER(INDEX(Field!$C$5:$C$124,MATCH(SUBSTITUTE(SUBSTITUTE(SUBSTITUTE(G25,"~","~~"),"*","~*"),"?","~?"),Field!$B$5:$B$124,0))),ISNUMBER(INDEX(Field!$E$5:$E$124,MATCH(SUBSTITUTE(SUBSTITUTE(SUBSTITUTE(G25,"~","~~"),"*","~*"),"?","~?"),Field!$B$5:$B$124,0)))),INDEX(Field!$C$5:$C$124,MATCH(SUBSTITUTE(SUBSTITUTE(SUBSTITUTE(G25,"~","~~"),"*","~*"),"?","~?"),Field!$B$5:$B$124,0))+INDEX(Field!$E$5:$E$124,MATCH(SUBSTITUTE(SUBSTITUTE(SUBSTITUTE(G25,"~","~~"),"*","~*"),"?","~?"),Field!$B$5:$B$124,0)),""))</f>
        <v/>
      </c>
      <c r="O25" s="207" t="n">
        <f>COUNT(J25:N25)</f>
        <v>0</v>
      </c>
      <c r="P25" s="207" t="str">
        <f>IF(Q25="Ready",SUM(J25:N25)-MAX(J25:N25),"")</f>
        <v/>
      </c>
      <c r="Q25" s="207" t="str">
        <f>IF(AND(B25="",COUNTA(C25:H25)=0,S25=""),"",IF(B25="","Missing entry name",IF(H25&lt;&gt;"Yes","Awaiting submission",IF(OR(AND(C25&lt;&gt;"",COUNTIF(C25:G25,SUBSTITUTE(SUBSTITUTE(SUBSTITUTE(C25,"~","~~"),"*","~*"),"?","~?"))&gt;1),AND(D25&lt;&gt;"",COUNTIF(C25:G25,SUBSTITUTE(SUBSTITUTE(SUBSTITUTE(D25,"~","~~"),"*","~*"),"?","~?"))&gt;1),AND(E25&lt;&gt;"",COUNTIF(C25:G25,SUBSTITUTE(SUBSTITUTE(SUBSTITUTE(E25,"~","~~"),"*","~*"),"?","~?"))&gt;1),AND(F25&lt;&gt;"",COUNTIF(C25:G25,SUBSTITUTE(SUBSTITUTE(SUBSTITUTE(F25,"~","~~"),"*","~*"),"?","~?"))&gt;1),AND(G25&lt;&gt;"",COUNTIF(C25:G25,SUBSTITUTE(SUBSTITUTE(SUBSTITUTE(G25,"~","~~"),"*","~*"),"?","~?"))&gt;1)),"Duplicate pick",IF(COUNTBLANK(C25:G25)&gt;0,"Incomplete picks",IF(I25&lt;5,"Check field",IF(O25&lt;5,"Score / handicap missing","Ready")))))))</f>
        <v/>
      </c>
      <c r="R25" s="207" t="str">
        <f>IF(Q25="Ready",1+COUNTIFS($Q$7:$Q$31,"Ready",$P$7:$P$31,"&lt;"&amp;P25),"")</f>
        <v/>
      </c>
      <c r="S25" s="226"/>
      <c r="T25" s="165" t="n">
        <f>IF(Q25="",1000,IF(Q25="Ready",R25,100))+ROW()/1000</f>
        <v>1000.025</v>
      </c>
    </row>
    <row r="26" ht="24" customHeight="1">
      <c r="A26" s="165" t="str">
        <v>Entry 20</v>
      </c>
      <c r="B26" s="226"/>
      <c r="C26" s="226"/>
      <c r="D26" s="226"/>
      <c r="E26" s="226"/>
      <c r="F26" s="226"/>
      <c r="G26" s="226"/>
      <c r="H26" s="226"/>
      <c r="I26" s="165" t="n">
        <f>IF(AND(C26&lt;&gt;"",COUNTIF(Field!$B$5:$B$124,SUBSTITUTE(SUBSTITUTE(SUBSTITUTE(C26,"~","~~"),"*","~*"),"?","~?"))=1),1,0)+IF(AND(D26&lt;&gt;"",COUNTIF(Field!$B$5:$B$124,SUBSTITUTE(SUBSTITUTE(SUBSTITUTE(D26,"~","~~"),"*","~*"),"?","~?"))=1),1,0)+IF(AND(E26&lt;&gt;"",COUNTIF(Field!$B$5:$B$124,SUBSTITUTE(SUBSTITUTE(SUBSTITUTE(E26,"~","~~"),"*","~*"),"?","~?"))=1),1,0)+IF(AND(F26&lt;&gt;"",COUNTIF(Field!$B$5:$B$124,SUBSTITUTE(SUBSTITUTE(SUBSTITUTE(F26,"~","~~"),"*","~*"),"?","~?"))=1),1,0)+IF(AND(G26&lt;&gt;"",COUNTIF(Field!$B$5:$B$124,SUBSTITUTE(SUBSTITUTE(SUBSTITUTE(G26,"~","~~"),"*","~*"),"?","~?"))=1),1,0)</f>
        <v>0</v>
      </c>
      <c r="J26" s="207" t="str">
        <f>IF(OR(C26="",COUNTIF(Field!$B$5:$B$124,SUBSTITUTE(SUBSTITUTE(SUBSTITUTE(C26,"~","~~"),"*","~*"),"?","~?"))&lt;&gt;1),"",IF(AND(ISNUMBER(INDEX(Field!$C$5:$C$124,MATCH(SUBSTITUTE(SUBSTITUTE(SUBSTITUTE(C26,"~","~~"),"*","~*"),"?","~?"),Field!$B$5:$B$124,0))),ISNUMBER(INDEX(Field!$E$5:$E$124,MATCH(SUBSTITUTE(SUBSTITUTE(SUBSTITUTE(C26,"~","~~"),"*","~*"),"?","~?"),Field!$B$5:$B$124,0)))),INDEX(Field!$C$5:$C$124,MATCH(SUBSTITUTE(SUBSTITUTE(SUBSTITUTE(C26,"~","~~"),"*","~*"),"?","~?"),Field!$B$5:$B$124,0))+INDEX(Field!$E$5:$E$124,MATCH(SUBSTITUTE(SUBSTITUTE(SUBSTITUTE(C26,"~","~~"),"*","~*"),"?","~?"),Field!$B$5:$B$124,0)),""))</f>
        <v/>
      </c>
      <c r="K26" s="207" t="str">
        <f>IF(OR(D26="",COUNTIF(Field!$B$5:$B$124,SUBSTITUTE(SUBSTITUTE(SUBSTITUTE(D26,"~","~~"),"*","~*"),"?","~?"))&lt;&gt;1),"",IF(AND(ISNUMBER(INDEX(Field!$C$5:$C$124,MATCH(SUBSTITUTE(SUBSTITUTE(SUBSTITUTE(D26,"~","~~"),"*","~*"),"?","~?"),Field!$B$5:$B$124,0))),ISNUMBER(INDEX(Field!$E$5:$E$124,MATCH(SUBSTITUTE(SUBSTITUTE(SUBSTITUTE(D26,"~","~~"),"*","~*"),"?","~?"),Field!$B$5:$B$124,0)))),INDEX(Field!$C$5:$C$124,MATCH(SUBSTITUTE(SUBSTITUTE(SUBSTITUTE(D26,"~","~~"),"*","~*"),"?","~?"),Field!$B$5:$B$124,0))+INDEX(Field!$E$5:$E$124,MATCH(SUBSTITUTE(SUBSTITUTE(SUBSTITUTE(D26,"~","~~"),"*","~*"),"?","~?"),Field!$B$5:$B$124,0)),""))</f>
        <v/>
      </c>
      <c r="L26" s="207" t="str">
        <f>IF(OR(E26="",COUNTIF(Field!$B$5:$B$124,SUBSTITUTE(SUBSTITUTE(SUBSTITUTE(E26,"~","~~"),"*","~*"),"?","~?"))&lt;&gt;1),"",IF(AND(ISNUMBER(INDEX(Field!$C$5:$C$124,MATCH(SUBSTITUTE(SUBSTITUTE(SUBSTITUTE(E26,"~","~~"),"*","~*"),"?","~?"),Field!$B$5:$B$124,0))),ISNUMBER(INDEX(Field!$E$5:$E$124,MATCH(SUBSTITUTE(SUBSTITUTE(SUBSTITUTE(E26,"~","~~"),"*","~*"),"?","~?"),Field!$B$5:$B$124,0)))),INDEX(Field!$C$5:$C$124,MATCH(SUBSTITUTE(SUBSTITUTE(SUBSTITUTE(E26,"~","~~"),"*","~*"),"?","~?"),Field!$B$5:$B$124,0))+INDEX(Field!$E$5:$E$124,MATCH(SUBSTITUTE(SUBSTITUTE(SUBSTITUTE(E26,"~","~~"),"*","~*"),"?","~?"),Field!$B$5:$B$124,0)),""))</f>
        <v/>
      </c>
      <c r="M26" s="207" t="str">
        <f>IF(OR(F26="",COUNTIF(Field!$B$5:$B$124,SUBSTITUTE(SUBSTITUTE(SUBSTITUTE(F26,"~","~~"),"*","~*"),"?","~?"))&lt;&gt;1),"",IF(AND(ISNUMBER(INDEX(Field!$C$5:$C$124,MATCH(SUBSTITUTE(SUBSTITUTE(SUBSTITUTE(F26,"~","~~"),"*","~*"),"?","~?"),Field!$B$5:$B$124,0))),ISNUMBER(INDEX(Field!$E$5:$E$124,MATCH(SUBSTITUTE(SUBSTITUTE(SUBSTITUTE(F26,"~","~~"),"*","~*"),"?","~?"),Field!$B$5:$B$124,0)))),INDEX(Field!$C$5:$C$124,MATCH(SUBSTITUTE(SUBSTITUTE(SUBSTITUTE(F26,"~","~~"),"*","~*"),"?","~?"),Field!$B$5:$B$124,0))+INDEX(Field!$E$5:$E$124,MATCH(SUBSTITUTE(SUBSTITUTE(SUBSTITUTE(F26,"~","~~"),"*","~*"),"?","~?"),Field!$B$5:$B$124,0)),""))</f>
        <v/>
      </c>
      <c r="N26" s="207" t="str">
        <f>IF(OR(G26="",COUNTIF(Field!$B$5:$B$124,SUBSTITUTE(SUBSTITUTE(SUBSTITUTE(G26,"~","~~"),"*","~*"),"?","~?"))&lt;&gt;1),"",IF(AND(ISNUMBER(INDEX(Field!$C$5:$C$124,MATCH(SUBSTITUTE(SUBSTITUTE(SUBSTITUTE(G26,"~","~~"),"*","~*"),"?","~?"),Field!$B$5:$B$124,0))),ISNUMBER(INDEX(Field!$E$5:$E$124,MATCH(SUBSTITUTE(SUBSTITUTE(SUBSTITUTE(G26,"~","~~"),"*","~*"),"?","~?"),Field!$B$5:$B$124,0)))),INDEX(Field!$C$5:$C$124,MATCH(SUBSTITUTE(SUBSTITUTE(SUBSTITUTE(G26,"~","~~"),"*","~*"),"?","~?"),Field!$B$5:$B$124,0))+INDEX(Field!$E$5:$E$124,MATCH(SUBSTITUTE(SUBSTITUTE(SUBSTITUTE(G26,"~","~~"),"*","~*"),"?","~?"),Field!$B$5:$B$124,0)),""))</f>
        <v/>
      </c>
      <c r="O26" s="207" t="n">
        <f>COUNT(J26:N26)</f>
        <v>0</v>
      </c>
      <c r="P26" s="207" t="str">
        <f>IF(Q26="Ready",SUM(J26:N26)-MAX(J26:N26),"")</f>
        <v/>
      </c>
      <c r="Q26" s="207" t="str">
        <f>IF(AND(B26="",COUNTA(C26:H26)=0,S26=""),"",IF(B26="","Missing entry name",IF(H26&lt;&gt;"Yes","Awaiting submission",IF(OR(AND(C26&lt;&gt;"",COUNTIF(C26:G26,SUBSTITUTE(SUBSTITUTE(SUBSTITUTE(C26,"~","~~"),"*","~*"),"?","~?"))&gt;1),AND(D26&lt;&gt;"",COUNTIF(C26:G26,SUBSTITUTE(SUBSTITUTE(SUBSTITUTE(D26,"~","~~"),"*","~*"),"?","~?"))&gt;1),AND(E26&lt;&gt;"",COUNTIF(C26:G26,SUBSTITUTE(SUBSTITUTE(SUBSTITUTE(E26,"~","~~"),"*","~*"),"?","~?"))&gt;1),AND(F26&lt;&gt;"",COUNTIF(C26:G26,SUBSTITUTE(SUBSTITUTE(SUBSTITUTE(F26,"~","~~"),"*","~*"),"?","~?"))&gt;1),AND(G26&lt;&gt;"",COUNTIF(C26:G26,SUBSTITUTE(SUBSTITUTE(SUBSTITUTE(G26,"~","~~"),"*","~*"),"?","~?"))&gt;1)),"Duplicate pick",IF(COUNTBLANK(C26:G26)&gt;0,"Incomplete picks",IF(I26&lt;5,"Check field",IF(O26&lt;5,"Score / handicap missing","Ready")))))))</f>
        <v/>
      </c>
      <c r="R26" s="207" t="str">
        <f>IF(Q26="Ready",1+COUNTIFS($Q$7:$Q$31,"Ready",$P$7:$P$31,"&lt;"&amp;P26),"")</f>
        <v/>
      </c>
      <c r="S26" s="226"/>
      <c r="T26" s="165" t="n">
        <f>IF(Q26="",1000,IF(Q26="Ready",R26,100))+ROW()/1000</f>
        <v>1000.026</v>
      </c>
    </row>
    <row r="27" ht="24" customHeight="1">
      <c r="A27" s="165" t="str">
        <v>Entry 21</v>
      </c>
      <c r="B27" s="226"/>
      <c r="C27" s="226"/>
      <c r="D27" s="226"/>
      <c r="E27" s="226"/>
      <c r="F27" s="226"/>
      <c r="G27" s="226"/>
      <c r="H27" s="226"/>
      <c r="I27" s="165" t="n">
        <f>IF(AND(C27&lt;&gt;"",COUNTIF(Field!$B$5:$B$124,SUBSTITUTE(SUBSTITUTE(SUBSTITUTE(C27,"~","~~"),"*","~*"),"?","~?"))=1),1,0)+IF(AND(D27&lt;&gt;"",COUNTIF(Field!$B$5:$B$124,SUBSTITUTE(SUBSTITUTE(SUBSTITUTE(D27,"~","~~"),"*","~*"),"?","~?"))=1),1,0)+IF(AND(E27&lt;&gt;"",COUNTIF(Field!$B$5:$B$124,SUBSTITUTE(SUBSTITUTE(SUBSTITUTE(E27,"~","~~"),"*","~*"),"?","~?"))=1),1,0)+IF(AND(F27&lt;&gt;"",COUNTIF(Field!$B$5:$B$124,SUBSTITUTE(SUBSTITUTE(SUBSTITUTE(F27,"~","~~"),"*","~*"),"?","~?"))=1),1,0)+IF(AND(G27&lt;&gt;"",COUNTIF(Field!$B$5:$B$124,SUBSTITUTE(SUBSTITUTE(SUBSTITUTE(G27,"~","~~"),"*","~*"),"?","~?"))=1),1,0)</f>
        <v>0</v>
      </c>
      <c r="J27" s="207" t="str">
        <f>IF(OR(C27="",COUNTIF(Field!$B$5:$B$124,SUBSTITUTE(SUBSTITUTE(SUBSTITUTE(C27,"~","~~"),"*","~*"),"?","~?"))&lt;&gt;1),"",IF(AND(ISNUMBER(INDEX(Field!$C$5:$C$124,MATCH(SUBSTITUTE(SUBSTITUTE(SUBSTITUTE(C27,"~","~~"),"*","~*"),"?","~?"),Field!$B$5:$B$124,0))),ISNUMBER(INDEX(Field!$E$5:$E$124,MATCH(SUBSTITUTE(SUBSTITUTE(SUBSTITUTE(C27,"~","~~"),"*","~*"),"?","~?"),Field!$B$5:$B$124,0)))),INDEX(Field!$C$5:$C$124,MATCH(SUBSTITUTE(SUBSTITUTE(SUBSTITUTE(C27,"~","~~"),"*","~*"),"?","~?"),Field!$B$5:$B$124,0))+INDEX(Field!$E$5:$E$124,MATCH(SUBSTITUTE(SUBSTITUTE(SUBSTITUTE(C27,"~","~~"),"*","~*"),"?","~?"),Field!$B$5:$B$124,0)),""))</f>
        <v/>
      </c>
      <c r="K27" s="207" t="str">
        <f>IF(OR(D27="",COUNTIF(Field!$B$5:$B$124,SUBSTITUTE(SUBSTITUTE(SUBSTITUTE(D27,"~","~~"),"*","~*"),"?","~?"))&lt;&gt;1),"",IF(AND(ISNUMBER(INDEX(Field!$C$5:$C$124,MATCH(SUBSTITUTE(SUBSTITUTE(SUBSTITUTE(D27,"~","~~"),"*","~*"),"?","~?"),Field!$B$5:$B$124,0))),ISNUMBER(INDEX(Field!$E$5:$E$124,MATCH(SUBSTITUTE(SUBSTITUTE(SUBSTITUTE(D27,"~","~~"),"*","~*"),"?","~?"),Field!$B$5:$B$124,0)))),INDEX(Field!$C$5:$C$124,MATCH(SUBSTITUTE(SUBSTITUTE(SUBSTITUTE(D27,"~","~~"),"*","~*"),"?","~?"),Field!$B$5:$B$124,0))+INDEX(Field!$E$5:$E$124,MATCH(SUBSTITUTE(SUBSTITUTE(SUBSTITUTE(D27,"~","~~"),"*","~*"),"?","~?"),Field!$B$5:$B$124,0)),""))</f>
        <v/>
      </c>
      <c r="L27" s="207" t="str">
        <f>IF(OR(E27="",COUNTIF(Field!$B$5:$B$124,SUBSTITUTE(SUBSTITUTE(SUBSTITUTE(E27,"~","~~"),"*","~*"),"?","~?"))&lt;&gt;1),"",IF(AND(ISNUMBER(INDEX(Field!$C$5:$C$124,MATCH(SUBSTITUTE(SUBSTITUTE(SUBSTITUTE(E27,"~","~~"),"*","~*"),"?","~?"),Field!$B$5:$B$124,0))),ISNUMBER(INDEX(Field!$E$5:$E$124,MATCH(SUBSTITUTE(SUBSTITUTE(SUBSTITUTE(E27,"~","~~"),"*","~*"),"?","~?"),Field!$B$5:$B$124,0)))),INDEX(Field!$C$5:$C$124,MATCH(SUBSTITUTE(SUBSTITUTE(SUBSTITUTE(E27,"~","~~"),"*","~*"),"?","~?"),Field!$B$5:$B$124,0))+INDEX(Field!$E$5:$E$124,MATCH(SUBSTITUTE(SUBSTITUTE(SUBSTITUTE(E27,"~","~~"),"*","~*"),"?","~?"),Field!$B$5:$B$124,0)),""))</f>
        <v/>
      </c>
      <c r="M27" s="207" t="str">
        <f>IF(OR(F27="",COUNTIF(Field!$B$5:$B$124,SUBSTITUTE(SUBSTITUTE(SUBSTITUTE(F27,"~","~~"),"*","~*"),"?","~?"))&lt;&gt;1),"",IF(AND(ISNUMBER(INDEX(Field!$C$5:$C$124,MATCH(SUBSTITUTE(SUBSTITUTE(SUBSTITUTE(F27,"~","~~"),"*","~*"),"?","~?"),Field!$B$5:$B$124,0))),ISNUMBER(INDEX(Field!$E$5:$E$124,MATCH(SUBSTITUTE(SUBSTITUTE(SUBSTITUTE(F27,"~","~~"),"*","~*"),"?","~?"),Field!$B$5:$B$124,0)))),INDEX(Field!$C$5:$C$124,MATCH(SUBSTITUTE(SUBSTITUTE(SUBSTITUTE(F27,"~","~~"),"*","~*"),"?","~?"),Field!$B$5:$B$124,0))+INDEX(Field!$E$5:$E$124,MATCH(SUBSTITUTE(SUBSTITUTE(SUBSTITUTE(F27,"~","~~"),"*","~*"),"?","~?"),Field!$B$5:$B$124,0)),""))</f>
        <v/>
      </c>
      <c r="N27" s="207" t="str">
        <f>IF(OR(G27="",COUNTIF(Field!$B$5:$B$124,SUBSTITUTE(SUBSTITUTE(SUBSTITUTE(G27,"~","~~"),"*","~*"),"?","~?"))&lt;&gt;1),"",IF(AND(ISNUMBER(INDEX(Field!$C$5:$C$124,MATCH(SUBSTITUTE(SUBSTITUTE(SUBSTITUTE(G27,"~","~~"),"*","~*"),"?","~?"),Field!$B$5:$B$124,0))),ISNUMBER(INDEX(Field!$E$5:$E$124,MATCH(SUBSTITUTE(SUBSTITUTE(SUBSTITUTE(G27,"~","~~"),"*","~*"),"?","~?"),Field!$B$5:$B$124,0)))),INDEX(Field!$C$5:$C$124,MATCH(SUBSTITUTE(SUBSTITUTE(SUBSTITUTE(G27,"~","~~"),"*","~*"),"?","~?"),Field!$B$5:$B$124,0))+INDEX(Field!$E$5:$E$124,MATCH(SUBSTITUTE(SUBSTITUTE(SUBSTITUTE(G27,"~","~~"),"*","~*"),"?","~?"),Field!$B$5:$B$124,0)),""))</f>
        <v/>
      </c>
      <c r="O27" s="207" t="n">
        <f>COUNT(J27:N27)</f>
        <v>0</v>
      </c>
      <c r="P27" s="207" t="str">
        <f>IF(Q27="Ready",SUM(J27:N27)-MAX(J27:N27),"")</f>
        <v/>
      </c>
      <c r="Q27" s="207" t="str">
        <f>IF(AND(B27="",COUNTA(C27:H27)=0,S27=""),"",IF(B27="","Missing entry name",IF(H27&lt;&gt;"Yes","Awaiting submission",IF(OR(AND(C27&lt;&gt;"",COUNTIF(C27:G27,SUBSTITUTE(SUBSTITUTE(SUBSTITUTE(C27,"~","~~"),"*","~*"),"?","~?"))&gt;1),AND(D27&lt;&gt;"",COUNTIF(C27:G27,SUBSTITUTE(SUBSTITUTE(SUBSTITUTE(D27,"~","~~"),"*","~*"),"?","~?"))&gt;1),AND(E27&lt;&gt;"",COUNTIF(C27:G27,SUBSTITUTE(SUBSTITUTE(SUBSTITUTE(E27,"~","~~"),"*","~*"),"?","~?"))&gt;1),AND(F27&lt;&gt;"",COUNTIF(C27:G27,SUBSTITUTE(SUBSTITUTE(SUBSTITUTE(F27,"~","~~"),"*","~*"),"?","~?"))&gt;1),AND(G27&lt;&gt;"",COUNTIF(C27:G27,SUBSTITUTE(SUBSTITUTE(SUBSTITUTE(G27,"~","~~"),"*","~*"),"?","~?"))&gt;1)),"Duplicate pick",IF(COUNTBLANK(C27:G27)&gt;0,"Incomplete picks",IF(I27&lt;5,"Check field",IF(O27&lt;5,"Score / handicap missing","Ready")))))))</f>
        <v/>
      </c>
      <c r="R27" s="207" t="str">
        <f>IF(Q27="Ready",1+COUNTIFS($Q$7:$Q$31,"Ready",$P$7:$P$31,"&lt;"&amp;P27),"")</f>
        <v/>
      </c>
      <c r="S27" s="226"/>
      <c r="T27" s="165" t="n">
        <f>IF(Q27="",1000,IF(Q27="Ready",R27,100))+ROW()/1000</f>
        <v>1000.027</v>
      </c>
    </row>
    <row r="28" ht="24" customHeight="1">
      <c r="A28" s="165" t="str">
        <v>Entry 22</v>
      </c>
      <c r="B28" s="226"/>
      <c r="C28" s="226"/>
      <c r="D28" s="226"/>
      <c r="E28" s="226"/>
      <c r="F28" s="226"/>
      <c r="G28" s="226"/>
      <c r="H28" s="226"/>
      <c r="I28" s="165" t="n">
        <f>IF(AND(C28&lt;&gt;"",COUNTIF(Field!$B$5:$B$124,SUBSTITUTE(SUBSTITUTE(SUBSTITUTE(C28,"~","~~"),"*","~*"),"?","~?"))=1),1,0)+IF(AND(D28&lt;&gt;"",COUNTIF(Field!$B$5:$B$124,SUBSTITUTE(SUBSTITUTE(SUBSTITUTE(D28,"~","~~"),"*","~*"),"?","~?"))=1),1,0)+IF(AND(E28&lt;&gt;"",COUNTIF(Field!$B$5:$B$124,SUBSTITUTE(SUBSTITUTE(SUBSTITUTE(E28,"~","~~"),"*","~*"),"?","~?"))=1),1,0)+IF(AND(F28&lt;&gt;"",COUNTIF(Field!$B$5:$B$124,SUBSTITUTE(SUBSTITUTE(SUBSTITUTE(F28,"~","~~"),"*","~*"),"?","~?"))=1),1,0)+IF(AND(G28&lt;&gt;"",COUNTIF(Field!$B$5:$B$124,SUBSTITUTE(SUBSTITUTE(SUBSTITUTE(G28,"~","~~"),"*","~*"),"?","~?"))=1),1,0)</f>
        <v>0</v>
      </c>
      <c r="J28" s="207" t="str">
        <f>IF(OR(C28="",COUNTIF(Field!$B$5:$B$124,SUBSTITUTE(SUBSTITUTE(SUBSTITUTE(C28,"~","~~"),"*","~*"),"?","~?"))&lt;&gt;1),"",IF(AND(ISNUMBER(INDEX(Field!$C$5:$C$124,MATCH(SUBSTITUTE(SUBSTITUTE(SUBSTITUTE(C28,"~","~~"),"*","~*"),"?","~?"),Field!$B$5:$B$124,0))),ISNUMBER(INDEX(Field!$E$5:$E$124,MATCH(SUBSTITUTE(SUBSTITUTE(SUBSTITUTE(C28,"~","~~"),"*","~*"),"?","~?"),Field!$B$5:$B$124,0)))),INDEX(Field!$C$5:$C$124,MATCH(SUBSTITUTE(SUBSTITUTE(SUBSTITUTE(C28,"~","~~"),"*","~*"),"?","~?"),Field!$B$5:$B$124,0))+INDEX(Field!$E$5:$E$124,MATCH(SUBSTITUTE(SUBSTITUTE(SUBSTITUTE(C28,"~","~~"),"*","~*"),"?","~?"),Field!$B$5:$B$124,0)),""))</f>
        <v/>
      </c>
      <c r="K28" s="207" t="str">
        <f>IF(OR(D28="",COUNTIF(Field!$B$5:$B$124,SUBSTITUTE(SUBSTITUTE(SUBSTITUTE(D28,"~","~~"),"*","~*"),"?","~?"))&lt;&gt;1),"",IF(AND(ISNUMBER(INDEX(Field!$C$5:$C$124,MATCH(SUBSTITUTE(SUBSTITUTE(SUBSTITUTE(D28,"~","~~"),"*","~*"),"?","~?"),Field!$B$5:$B$124,0))),ISNUMBER(INDEX(Field!$E$5:$E$124,MATCH(SUBSTITUTE(SUBSTITUTE(SUBSTITUTE(D28,"~","~~"),"*","~*"),"?","~?"),Field!$B$5:$B$124,0)))),INDEX(Field!$C$5:$C$124,MATCH(SUBSTITUTE(SUBSTITUTE(SUBSTITUTE(D28,"~","~~"),"*","~*"),"?","~?"),Field!$B$5:$B$124,0))+INDEX(Field!$E$5:$E$124,MATCH(SUBSTITUTE(SUBSTITUTE(SUBSTITUTE(D28,"~","~~"),"*","~*"),"?","~?"),Field!$B$5:$B$124,0)),""))</f>
        <v/>
      </c>
      <c r="L28" s="207" t="str">
        <f>IF(OR(E28="",COUNTIF(Field!$B$5:$B$124,SUBSTITUTE(SUBSTITUTE(SUBSTITUTE(E28,"~","~~"),"*","~*"),"?","~?"))&lt;&gt;1),"",IF(AND(ISNUMBER(INDEX(Field!$C$5:$C$124,MATCH(SUBSTITUTE(SUBSTITUTE(SUBSTITUTE(E28,"~","~~"),"*","~*"),"?","~?"),Field!$B$5:$B$124,0))),ISNUMBER(INDEX(Field!$E$5:$E$124,MATCH(SUBSTITUTE(SUBSTITUTE(SUBSTITUTE(E28,"~","~~"),"*","~*"),"?","~?"),Field!$B$5:$B$124,0)))),INDEX(Field!$C$5:$C$124,MATCH(SUBSTITUTE(SUBSTITUTE(SUBSTITUTE(E28,"~","~~"),"*","~*"),"?","~?"),Field!$B$5:$B$124,0))+INDEX(Field!$E$5:$E$124,MATCH(SUBSTITUTE(SUBSTITUTE(SUBSTITUTE(E28,"~","~~"),"*","~*"),"?","~?"),Field!$B$5:$B$124,0)),""))</f>
        <v/>
      </c>
      <c r="M28" s="207" t="str">
        <f>IF(OR(F28="",COUNTIF(Field!$B$5:$B$124,SUBSTITUTE(SUBSTITUTE(SUBSTITUTE(F28,"~","~~"),"*","~*"),"?","~?"))&lt;&gt;1),"",IF(AND(ISNUMBER(INDEX(Field!$C$5:$C$124,MATCH(SUBSTITUTE(SUBSTITUTE(SUBSTITUTE(F28,"~","~~"),"*","~*"),"?","~?"),Field!$B$5:$B$124,0))),ISNUMBER(INDEX(Field!$E$5:$E$124,MATCH(SUBSTITUTE(SUBSTITUTE(SUBSTITUTE(F28,"~","~~"),"*","~*"),"?","~?"),Field!$B$5:$B$124,0)))),INDEX(Field!$C$5:$C$124,MATCH(SUBSTITUTE(SUBSTITUTE(SUBSTITUTE(F28,"~","~~"),"*","~*"),"?","~?"),Field!$B$5:$B$124,0))+INDEX(Field!$E$5:$E$124,MATCH(SUBSTITUTE(SUBSTITUTE(SUBSTITUTE(F28,"~","~~"),"*","~*"),"?","~?"),Field!$B$5:$B$124,0)),""))</f>
        <v/>
      </c>
      <c r="N28" s="207" t="str">
        <f>IF(OR(G28="",COUNTIF(Field!$B$5:$B$124,SUBSTITUTE(SUBSTITUTE(SUBSTITUTE(G28,"~","~~"),"*","~*"),"?","~?"))&lt;&gt;1),"",IF(AND(ISNUMBER(INDEX(Field!$C$5:$C$124,MATCH(SUBSTITUTE(SUBSTITUTE(SUBSTITUTE(G28,"~","~~"),"*","~*"),"?","~?"),Field!$B$5:$B$124,0))),ISNUMBER(INDEX(Field!$E$5:$E$124,MATCH(SUBSTITUTE(SUBSTITUTE(SUBSTITUTE(G28,"~","~~"),"*","~*"),"?","~?"),Field!$B$5:$B$124,0)))),INDEX(Field!$C$5:$C$124,MATCH(SUBSTITUTE(SUBSTITUTE(SUBSTITUTE(G28,"~","~~"),"*","~*"),"?","~?"),Field!$B$5:$B$124,0))+INDEX(Field!$E$5:$E$124,MATCH(SUBSTITUTE(SUBSTITUTE(SUBSTITUTE(G28,"~","~~"),"*","~*"),"?","~?"),Field!$B$5:$B$124,0)),""))</f>
        <v/>
      </c>
      <c r="O28" s="207" t="n">
        <f>COUNT(J28:N28)</f>
        <v>0</v>
      </c>
      <c r="P28" s="207" t="str">
        <f>IF(Q28="Ready",SUM(J28:N28)-MAX(J28:N28),"")</f>
        <v/>
      </c>
      <c r="Q28" s="207" t="str">
        <f>IF(AND(B28="",COUNTA(C28:H28)=0,S28=""),"",IF(B28="","Missing entry name",IF(H28&lt;&gt;"Yes","Awaiting submission",IF(OR(AND(C28&lt;&gt;"",COUNTIF(C28:G28,SUBSTITUTE(SUBSTITUTE(SUBSTITUTE(C28,"~","~~"),"*","~*"),"?","~?"))&gt;1),AND(D28&lt;&gt;"",COUNTIF(C28:G28,SUBSTITUTE(SUBSTITUTE(SUBSTITUTE(D28,"~","~~"),"*","~*"),"?","~?"))&gt;1),AND(E28&lt;&gt;"",COUNTIF(C28:G28,SUBSTITUTE(SUBSTITUTE(SUBSTITUTE(E28,"~","~~"),"*","~*"),"?","~?"))&gt;1),AND(F28&lt;&gt;"",COUNTIF(C28:G28,SUBSTITUTE(SUBSTITUTE(SUBSTITUTE(F28,"~","~~"),"*","~*"),"?","~?"))&gt;1),AND(G28&lt;&gt;"",COUNTIF(C28:G28,SUBSTITUTE(SUBSTITUTE(SUBSTITUTE(G28,"~","~~"),"*","~*"),"?","~?"))&gt;1)),"Duplicate pick",IF(COUNTBLANK(C28:G28)&gt;0,"Incomplete picks",IF(I28&lt;5,"Check field",IF(O28&lt;5,"Score / handicap missing","Ready")))))))</f>
        <v/>
      </c>
      <c r="R28" s="207" t="str">
        <f>IF(Q28="Ready",1+COUNTIFS($Q$7:$Q$31,"Ready",$P$7:$P$31,"&lt;"&amp;P28),"")</f>
        <v/>
      </c>
      <c r="S28" s="226"/>
      <c r="T28" s="165" t="n">
        <f>IF(Q28="",1000,IF(Q28="Ready",R28,100))+ROW()/1000</f>
        <v>1000.028</v>
      </c>
    </row>
    <row r="29" ht="24" customHeight="1">
      <c r="A29" s="165" t="str">
        <v>Entry 23</v>
      </c>
      <c r="B29" s="226"/>
      <c r="C29" s="226"/>
      <c r="D29" s="226"/>
      <c r="E29" s="226"/>
      <c r="F29" s="226"/>
      <c r="G29" s="226"/>
      <c r="H29" s="226"/>
      <c r="I29" s="165" t="n">
        <f>IF(AND(C29&lt;&gt;"",COUNTIF(Field!$B$5:$B$124,SUBSTITUTE(SUBSTITUTE(SUBSTITUTE(C29,"~","~~"),"*","~*"),"?","~?"))=1),1,0)+IF(AND(D29&lt;&gt;"",COUNTIF(Field!$B$5:$B$124,SUBSTITUTE(SUBSTITUTE(SUBSTITUTE(D29,"~","~~"),"*","~*"),"?","~?"))=1),1,0)+IF(AND(E29&lt;&gt;"",COUNTIF(Field!$B$5:$B$124,SUBSTITUTE(SUBSTITUTE(SUBSTITUTE(E29,"~","~~"),"*","~*"),"?","~?"))=1),1,0)+IF(AND(F29&lt;&gt;"",COUNTIF(Field!$B$5:$B$124,SUBSTITUTE(SUBSTITUTE(SUBSTITUTE(F29,"~","~~"),"*","~*"),"?","~?"))=1),1,0)+IF(AND(G29&lt;&gt;"",COUNTIF(Field!$B$5:$B$124,SUBSTITUTE(SUBSTITUTE(SUBSTITUTE(G29,"~","~~"),"*","~*"),"?","~?"))=1),1,0)</f>
        <v>0</v>
      </c>
      <c r="J29" s="207" t="str">
        <f>IF(OR(C29="",COUNTIF(Field!$B$5:$B$124,SUBSTITUTE(SUBSTITUTE(SUBSTITUTE(C29,"~","~~"),"*","~*"),"?","~?"))&lt;&gt;1),"",IF(AND(ISNUMBER(INDEX(Field!$C$5:$C$124,MATCH(SUBSTITUTE(SUBSTITUTE(SUBSTITUTE(C29,"~","~~"),"*","~*"),"?","~?"),Field!$B$5:$B$124,0))),ISNUMBER(INDEX(Field!$E$5:$E$124,MATCH(SUBSTITUTE(SUBSTITUTE(SUBSTITUTE(C29,"~","~~"),"*","~*"),"?","~?"),Field!$B$5:$B$124,0)))),INDEX(Field!$C$5:$C$124,MATCH(SUBSTITUTE(SUBSTITUTE(SUBSTITUTE(C29,"~","~~"),"*","~*"),"?","~?"),Field!$B$5:$B$124,0))+INDEX(Field!$E$5:$E$124,MATCH(SUBSTITUTE(SUBSTITUTE(SUBSTITUTE(C29,"~","~~"),"*","~*"),"?","~?"),Field!$B$5:$B$124,0)),""))</f>
        <v/>
      </c>
      <c r="K29" s="207" t="str">
        <f>IF(OR(D29="",COUNTIF(Field!$B$5:$B$124,SUBSTITUTE(SUBSTITUTE(SUBSTITUTE(D29,"~","~~"),"*","~*"),"?","~?"))&lt;&gt;1),"",IF(AND(ISNUMBER(INDEX(Field!$C$5:$C$124,MATCH(SUBSTITUTE(SUBSTITUTE(SUBSTITUTE(D29,"~","~~"),"*","~*"),"?","~?"),Field!$B$5:$B$124,0))),ISNUMBER(INDEX(Field!$E$5:$E$124,MATCH(SUBSTITUTE(SUBSTITUTE(SUBSTITUTE(D29,"~","~~"),"*","~*"),"?","~?"),Field!$B$5:$B$124,0)))),INDEX(Field!$C$5:$C$124,MATCH(SUBSTITUTE(SUBSTITUTE(SUBSTITUTE(D29,"~","~~"),"*","~*"),"?","~?"),Field!$B$5:$B$124,0))+INDEX(Field!$E$5:$E$124,MATCH(SUBSTITUTE(SUBSTITUTE(SUBSTITUTE(D29,"~","~~"),"*","~*"),"?","~?"),Field!$B$5:$B$124,0)),""))</f>
        <v/>
      </c>
      <c r="L29" s="207" t="str">
        <f>IF(OR(E29="",COUNTIF(Field!$B$5:$B$124,SUBSTITUTE(SUBSTITUTE(SUBSTITUTE(E29,"~","~~"),"*","~*"),"?","~?"))&lt;&gt;1),"",IF(AND(ISNUMBER(INDEX(Field!$C$5:$C$124,MATCH(SUBSTITUTE(SUBSTITUTE(SUBSTITUTE(E29,"~","~~"),"*","~*"),"?","~?"),Field!$B$5:$B$124,0))),ISNUMBER(INDEX(Field!$E$5:$E$124,MATCH(SUBSTITUTE(SUBSTITUTE(SUBSTITUTE(E29,"~","~~"),"*","~*"),"?","~?"),Field!$B$5:$B$124,0)))),INDEX(Field!$C$5:$C$124,MATCH(SUBSTITUTE(SUBSTITUTE(SUBSTITUTE(E29,"~","~~"),"*","~*"),"?","~?"),Field!$B$5:$B$124,0))+INDEX(Field!$E$5:$E$124,MATCH(SUBSTITUTE(SUBSTITUTE(SUBSTITUTE(E29,"~","~~"),"*","~*"),"?","~?"),Field!$B$5:$B$124,0)),""))</f>
        <v/>
      </c>
      <c r="M29" s="207" t="str">
        <f>IF(OR(F29="",COUNTIF(Field!$B$5:$B$124,SUBSTITUTE(SUBSTITUTE(SUBSTITUTE(F29,"~","~~"),"*","~*"),"?","~?"))&lt;&gt;1),"",IF(AND(ISNUMBER(INDEX(Field!$C$5:$C$124,MATCH(SUBSTITUTE(SUBSTITUTE(SUBSTITUTE(F29,"~","~~"),"*","~*"),"?","~?"),Field!$B$5:$B$124,0))),ISNUMBER(INDEX(Field!$E$5:$E$124,MATCH(SUBSTITUTE(SUBSTITUTE(SUBSTITUTE(F29,"~","~~"),"*","~*"),"?","~?"),Field!$B$5:$B$124,0)))),INDEX(Field!$C$5:$C$124,MATCH(SUBSTITUTE(SUBSTITUTE(SUBSTITUTE(F29,"~","~~"),"*","~*"),"?","~?"),Field!$B$5:$B$124,0))+INDEX(Field!$E$5:$E$124,MATCH(SUBSTITUTE(SUBSTITUTE(SUBSTITUTE(F29,"~","~~"),"*","~*"),"?","~?"),Field!$B$5:$B$124,0)),""))</f>
        <v/>
      </c>
      <c r="N29" s="207" t="str">
        <f>IF(OR(G29="",COUNTIF(Field!$B$5:$B$124,SUBSTITUTE(SUBSTITUTE(SUBSTITUTE(G29,"~","~~"),"*","~*"),"?","~?"))&lt;&gt;1),"",IF(AND(ISNUMBER(INDEX(Field!$C$5:$C$124,MATCH(SUBSTITUTE(SUBSTITUTE(SUBSTITUTE(G29,"~","~~"),"*","~*"),"?","~?"),Field!$B$5:$B$124,0))),ISNUMBER(INDEX(Field!$E$5:$E$124,MATCH(SUBSTITUTE(SUBSTITUTE(SUBSTITUTE(G29,"~","~~"),"*","~*"),"?","~?"),Field!$B$5:$B$124,0)))),INDEX(Field!$C$5:$C$124,MATCH(SUBSTITUTE(SUBSTITUTE(SUBSTITUTE(G29,"~","~~"),"*","~*"),"?","~?"),Field!$B$5:$B$124,0))+INDEX(Field!$E$5:$E$124,MATCH(SUBSTITUTE(SUBSTITUTE(SUBSTITUTE(G29,"~","~~"),"*","~*"),"?","~?"),Field!$B$5:$B$124,0)),""))</f>
        <v/>
      </c>
      <c r="O29" s="207" t="n">
        <f>COUNT(J29:N29)</f>
        <v>0</v>
      </c>
      <c r="P29" s="207" t="str">
        <f>IF(Q29="Ready",SUM(J29:N29)-MAX(J29:N29),"")</f>
        <v/>
      </c>
      <c r="Q29" s="207" t="str">
        <f>IF(AND(B29="",COUNTA(C29:H29)=0,S29=""),"",IF(B29="","Missing entry name",IF(H29&lt;&gt;"Yes","Awaiting submission",IF(OR(AND(C29&lt;&gt;"",COUNTIF(C29:G29,SUBSTITUTE(SUBSTITUTE(SUBSTITUTE(C29,"~","~~"),"*","~*"),"?","~?"))&gt;1),AND(D29&lt;&gt;"",COUNTIF(C29:G29,SUBSTITUTE(SUBSTITUTE(SUBSTITUTE(D29,"~","~~"),"*","~*"),"?","~?"))&gt;1),AND(E29&lt;&gt;"",COUNTIF(C29:G29,SUBSTITUTE(SUBSTITUTE(SUBSTITUTE(E29,"~","~~"),"*","~*"),"?","~?"))&gt;1),AND(F29&lt;&gt;"",COUNTIF(C29:G29,SUBSTITUTE(SUBSTITUTE(SUBSTITUTE(F29,"~","~~"),"*","~*"),"?","~?"))&gt;1),AND(G29&lt;&gt;"",COUNTIF(C29:G29,SUBSTITUTE(SUBSTITUTE(SUBSTITUTE(G29,"~","~~"),"*","~*"),"?","~?"))&gt;1)),"Duplicate pick",IF(COUNTBLANK(C29:G29)&gt;0,"Incomplete picks",IF(I29&lt;5,"Check field",IF(O29&lt;5,"Score / handicap missing","Ready")))))))</f>
        <v/>
      </c>
      <c r="R29" s="207" t="str">
        <f>IF(Q29="Ready",1+COUNTIFS($Q$7:$Q$31,"Ready",$P$7:$P$31,"&lt;"&amp;P29),"")</f>
        <v/>
      </c>
      <c r="S29" s="226"/>
      <c r="T29" s="165" t="n">
        <f>IF(Q29="",1000,IF(Q29="Ready",R29,100))+ROW()/1000</f>
        <v>1000.029</v>
      </c>
    </row>
    <row r="30" ht="24" customHeight="1">
      <c r="A30" s="165" t="str">
        <v>Entry 24</v>
      </c>
      <c r="B30" s="226"/>
      <c r="C30" s="226"/>
      <c r="D30" s="226"/>
      <c r="E30" s="226"/>
      <c r="F30" s="226"/>
      <c r="G30" s="226"/>
      <c r="H30" s="226"/>
      <c r="I30" s="165" t="n">
        <f>IF(AND(C30&lt;&gt;"",COUNTIF(Field!$B$5:$B$124,SUBSTITUTE(SUBSTITUTE(SUBSTITUTE(C30,"~","~~"),"*","~*"),"?","~?"))=1),1,0)+IF(AND(D30&lt;&gt;"",COUNTIF(Field!$B$5:$B$124,SUBSTITUTE(SUBSTITUTE(SUBSTITUTE(D30,"~","~~"),"*","~*"),"?","~?"))=1),1,0)+IF(AND(E30&lt;&gt;"",COUNTIF(Field!$B$5:$B$124,SUBSTITUTE(SUBSTITUTE(SUBSTITUTE(E30,"~","~~"),"*","~*"),"?","~?"))=1),1,0)+IF(AND(F30&lt;&gt;"",COUNTIF(Field!$B$5:$B$124,SUBSTITUTE(SUBSTITUTE(SUBSTITUTE(F30,"~","~~"),"*","~*"),"?","~?"))=1),1,0)+IF(AND(G30&lt;&gt;"",COUNTIF(Field!$B$5:$B$124,SUBSTITUTE(SUBSTITUTE(SUBSTITUTE(G30,"~","~~"),"*","~*"),"?","~?"))=1),1,0)</f>
        <v>0</v>
      </c>
      <c r="J30" s="207" t="str">
        <f>IF(OR(C30="",COUNTIF(Field!$B$5:$B$124,SUBSTITUTE(SUBSTITUTE(SUBSTITUTE(C30,"~","~~"),"*","~*"),"?","~?"))&lt;&gt;1),"",IF(AND(ISNUMBER(INDEX(Field!$C$5:$C$124,MATCH(SUBSTITUTE(SUBSTITUTE(SUBSTITUTE(C30,"~","~~"),"*","~*"),"?","~?"),Field!$B$5:$B$124,0))),ISNUMBER(INDEX(Field!$E$5:$E$124,MATCH(SUBSTITUTE(SUBSTITUTE(SUBSTITUTE(C30,"~","~~"),"*","~*"),"?","~?"),Field!$B$5:$B$124,0)))),INDEX(Field!$C$5:$C$124,MATCH(SUBSTITUTE(SUBSTITUTE(SUBSTITUTE(C30,"~","~~"),"*","~*"),"?","~?"),Field!$B$5:$B$124,0))+INDEX(Field!$E$5:$E$124,MATCH(SUBSTITUTE(SUBSTITUTE(SUBSTITUTE(C30,"~","~~"),"*","~*"),"?","~?"),Field!$B$5:$B$124,0)),""))</f>
        <v/>
      </c>
      <c r="K30" s="207" t="str">
        <f>IF(OR(D30="",COUNTIF(Field!$B$5:$B$124,SUBSTITUTE(SUBSTITUTE(SUBSTITUTE(D30,"~","~~"),"*","~*"),"?","~?"))&lt;&gt;1),"",IF(AND(ISNUMBER(INDEX(Field!$C$5:$C$124,MATCH(SUBSTITUTE(SUBSTITUTE(SUBSTITUTE(D30,"~","~~"),"*","~*"),"?","~?"),Field!$B$5:$B$124,0))),ISNUMBER(INDEX(Field!$E$5:$E$124,MATCH(SUBSTITUTE(SUBSTITUTE(SUBSTITUTE(D30,"~","~~"),"*","~*"),"?","~?"),Field!$B$5:$B$124,0)))),INDEX(Field!$C$5:$C$124,MATCH(SUBSTITUTE(SUBSTITUTE(SUBSTITUTE(D30,"~","~~"),"*","~*"),"?","~?"),Field!$B$5:$B$124,0))+INDEX(Field!$E$5:$E$124,MATCH(SUBSTITUTE(SUBSTITUTE(SUBSTITUTE(D30,"~","~~"),"*","~*"),"?","~?"),Field!$B$5:$B$124,0)),""))</f>
        <v/>
      </c>
      <c r="L30" s="207" t="str">
        <f>IF(OR(E30="",COUNTIF(Field!$B$5:$B$124,SUBSTITUTE(SUBSTITUTE(SUBSTITUTE(E30,"~","~~"),"*","~*"),"?","~?"))&lt;&gt;1),"",IF(AND(ISNUMBER(INDEX(Field!$C$5:$C$124,MATCH(SUBSTITUTE(SUBSTITUTE(SUBSTITUTE(E30,"~","~~"),"*","~*"),"?","~?"),Field!$B$5:$B$124,0))),ISNUMBER(INDEX(Field!$E$5:$E$124,MATCH(SUBSTITUTE(SUBSTITUTE(SUBSTITUTE(E30,"~","~~"),"*","~*"),"?","~?"),Field!$B$5:$B$124,0)))),INDEX(Field!$C$5:$C$124,MATCH(SUBSTITUTE(SUBSTITUTE(SUBSTITUTE(E30,"~","~~"),"*","~*"),"?","~?"),Field!$B$5:$B$124,0))+INDEX(Field!$E$5:$E$124,MATCH(SUBSTITUTE(SUBSTITUTE(SUBSTITUTE(E30,"~","~~"),"*","~*"),"?","~?"),Field!$B$5:$B$124,0)),""))</f>
        <v/>
      </c>
      <c r="M30" s="207" t="str">
        <f>IF(OR(F30="",COUNTIF(Field!$B$5:$B$124,SUBSTITUTE(SUBSTITUTE(SUBSTITUTE(F30,"~","~~"),"*","~*"),"?","~?"))&lt;&gt;1),"",IF(AND(ISNUMBER(INDEX(Field!$C$5:$C$124,MATCH(SUBSTITUTE(SUBSTITUTE(SUBSTITUTE(F30,"~","~~"),"*","~*"),"?","~?"),Field!$B$5:$B$124,0))),ISNUMBER(INDEX(Field!$E$5:$E$124,MATCH(SUBSTITUTE(SUBSTITUTE(SUBSTITUTE(F30,"~","~~"),"*","~*"),"?","~?"),Field!$B$5:$B$124,0)))),INDEX(Field!$C$5:$C$124,MATCH(SUBSTITUTE(SUBSTITUTE(SUBSTITUTE(F30,"~","~~"),"*","~*"),"?","~?"),Field!$B$5:$B$124,0))+INDEX(Field!$E$5:$E$124,MATCH(SUBSTITUTE(SUBSTITUTE(SUBSTITUTE(F30,"~","~~"),"*","~*"),"?","~?"),Field!$B$5:$B$124,0)),""))</f>
        <v/>
      </c>
      <c r="N30" s="207" t="str">
        <f>IF(OR(G30="",COUNTIF(Field!$B$5:$B$124,SUBSTITUTE(SUBSTITUTE(SUBSTITUTE(G30,"~","~~"),"*","~*"),"?","~?"))&lt;&gt;1),"",IF(AND(ISNUMBER(INDEX(Field!$C$5:$C$124,MATCH(SUBSTITUTE(SUBSTITUTE(SUBSTITUTE(G30,"~","~~"),"*","~*"),"?","~?"),Field!$B$5:$B$124,0))),ISNUMBER(INDEX(Field!$E$5:$E$124,MATCH(SUBSTITUTE(SUBSTITUTE(SUBSTITUTE(G30,"~","~~"),"*","~*"),"?","~?"),Field!$B$5:$B$124,0)))),INDEX(Field!$C$5:$C$124,MATCH(SUBSTITUTE(SUBSTITUTE(SUBSTITUTE(G30,"~","~~"),"*","~*"),"?","~?"),Field!$B$5:$B$124,0))+INDEX(Field!$E$5:$E$124,MATCH(SUBSTITUTE(SUBSTITUTE(SUBSTITUTE(G30,"~","~~"),"*","~*"),"?","~?"),Field!$B$5:$B$124,0)),""))</f>
        <v/>
      </c>
      <c r="O30" s="207" t="n">
        <f>COUNT(J30:N30)</f>
        <v>0</v>
      </c>
      <c r="P30" s="207" t="str">
        <f>IF(Q30="Ready",SUM(J30:N30)-MAX(J30:N30),"")</f>
        <v/>
      </c>
      <c r="Q30" s="207" t="str">
        <f>IF(AND(B30="",COUNTA(C30:H30)=0,S30=""),"",IF(B30="","Missing entry name",IF(H30&lt;&gt;"Yes","Awaiting submission",IF(OR(AND(C30&lt;&gt;"",COUNTIF(C30:G30,SUBSTITUTE(SUBSTITUTE(SUBSTITUTE(C30,"~","~~"),"*","~*"),"?","~?"))&gt;1),AND(D30&lt;&gt;"",COUNTIF(C30:G30,SUBSTITUTE(SUBSTITUTE(SUBSTITUTE(D30,"~","~~"),"*","~*"),"?","~?"))&gt;1),AND(E30&lt;&gt;"",COUNTIF(C30:G30,SUBSTITUTE(SUBSTITUTE(SUBSTITUTE(E30,"~","~~"),"*","~*"),"?","~?"))&gt;1),AND(F30&lt;&gt;"",COUNTIF(C30:G30,SUBSTITUTE(SUBSTITUTE(SUBSTITUTE(F30,"~","~~"),"*","~*"),"?","~?"))&gt;1),AND(G30&lt;&gt;"",COUNTIF(C30:G30,SUBSTITUTE(SUBSTITUTE(SUBSTITUTE(G30,"~","~~"),"*","~*"),"?","~?"))&gt;1)),"Duplicate pick",IF(COUNTBLANK(C30:G30)&gt;0,"Incomplete picks",IF(I30&lt;5,"Check field",IF(O30&lt;5,"Score / handicap missing","Ready")))))))</f>
        <v/>
      </c>
      <c r="R30" s="207" t="str">
        <f>IF(Q30="Ready",1+COUNTIFS($Q$7:$Q$31,"Ready",$P$7:$P$31,"&lt;"&amp;P30),"")</f>
        <v/>
      </c>
      <c r="S30" s="226"/>
      <c r="T30" s="165" t="n">
        <f>IF(Q30="",1000,IF(Q30="Ready",R30,100))+ROW()/1000</f>
        <v>1000.03</v>
      </c>
    </row>
    <row r="31" ht="24" customHeight="1">
      <c r="A31" s="165" t="str">
        <v>Entry 25</v>
      </c>
      <c r="B31" s="226"/>
      <c r="C31" s="226"/>
      <c r="D31" s="226"/>
      <c r="E31" s="226"/>
      <c r="F31" s="226"/>
      <c r="G31" s="226"/>
      <c r="H31" s="226"/>
      <c r="I31" s="165" t="n">
        <f>IF(AND(C31&lt;&gt;"",COUNTIF(Field!$B$5:$B$124,SUBSTITUTE(SUBSTITUTE(SUBSTITUTE(C31,"~","~~"),"*","~*"),"?","~?"))=1),1,0)+IF(AND(D31&lt;&gt;"",COUNTIF(Field!$B$5:$B$124,SUBSTITUTE(SUBSTITUTE(SUBSTITUTE(D31,"~","~~"),"*","~*"),"?","~?"))=1),1,0)+IF(AND(E31&lt;&gt;"",COUNTIF(Field!$B$5:$B$124,SUBSTITUTE(SUBSTITUTE(SUBSTITUTE(E31,"~","~~"),"*","~*"),"?","~?"))=1),1,0)+IF(AND(F31&lt;&gt;"",COUNTIF(Field!$B$5:$B$124,SUBSTITUTE(SUBSTITUTE(SUBSTITUTE(F31,"~","~~"),"*","~*"),"?","~?"))=1),1,0)+IF(AND(G31&lt;&gt;"",COUNTIF(Field!$B$5:$B$124,SUBSTITUTE(SUBSTITUTE(SUBSTITUTE(G31,"~","~~"),"*","~*"),"?","~?"))=1),1,0)</f>
        <v>0</v>
      </c>
      <c r="J31" s="207" t="str">
        <f>IF(OR(C31="",COUNTIF(Field!$B$5:$B$124,SUBSTITUTE(SUBSTITUTE(SUBSTITUTE(C31,"~","~~"),"*","~*"),"?","~?"))&lt;&gt;1),"",IF(AND(ISNUMBER(INDEX(Field!$C$5:$C$124,MATCH(SUBSTITUTE(SUBSTITUTE(SUBSTITUTE(C31,"~","~~"),"*","~*"),"?","~?"),Field!$B$5:$B$124,0))),ISNUMBER(INDEX(Field!$E$5:$E$124,MATCH(SUBSTITUTE(SUBSTITUTE(SUBSTITUTE(C31,"~","~~"),"*","~*"),"?","~?"),Field!$B$5:$B$124,0)))),INDEX(Field!$C$5:$C$124,MATCH(SUBSTITUTE(SUBSTITUTE(SUBSTITUTE(C31,"~","~~"),"*","~*"),"?","~?"),Field!$B$5:$B$124,0))+INDEX(Field!$E$5:$E$124,MATCH(SUBSTITUTE(SUBSTITUTE(SUBSTITUTE(C31,"~","~~"),"*","~*"),"?","~?"),Field!$B$5:$B$124,0)),""))</f>
        <v/>
      </c>
      <c r="K31" s="207" t="str">
        <f>IF(OR(D31="",COUNTIF(Field!$B$5:$B$124,SUBSTITUTE(SUBSTITUTE(SUBSTITUTE(D31,"~","~~"),"*","~*"),"?","~?"))&lt;&gt;1),"",IF(AND(ISNUMBER(INDEX(Field!$C$5:$C$124,MATCH(SUBSTITUTE(SUBSTITUTE(SUBSTITUTE(D31,"~","~~"),"*","~*"),"?","~?"),Field!$B$5:$B$124,0))),ISNUMBER(INDEX(Field!$E$5:$E$124,MATCH(SUBSTITUTE(SUBSTITUTE(SUBSTITUTE(D31,"~","~~"),"*","~*"),"?","~?"),Field!$B$5:$B$124,0)))),INDEX(Field!$C$5:$C$124,MATCH(SUBSTITUTE(SUBSTITUTE(SUBSTITUTE(D31,"~","~~"),"*","~*"),"?","~?"),Field!$B$5:$B$124,0))+INDEX(Field!$E$5:$E$124,MATCH(SUBSTITUTE(SUBSTITUTE(SUBSTITUTE(D31,"~","~~"),"*","~*"),"?","~?"),Field!$B$5:$B$124,0)),""))</f>
        <v/>
      </c>
      <c r="L31" s="207" t="str">
        <f>IF(OR(E31="",COUNTIF(Field!$B$5:$B$124,SUBSTITUTE(SUBSTITUTE(SUBSTITUTE(E31,"~","~~"),"*","~*"),"?","~?"))&lt;&gt;1),"",IF(AND(ISNUMBER(INDEX(Field!$C$5:$C$124,MATCH(SUBSTITUTE(SUBSTITUTE(SUBSTITUTE(E31,"~","~~"),"*","~*"),"?","~?"),Field!$B$5:$B$124,0))),ISNUMBER(INDEX(Field!$E$5:$E$124,MATCH(SUBSTITUTE(SUBSTITUTE(SUBSTITUTE(E31,"~","~~"),"*","~*"),"?","~?"),Field!$B$5:$B$124,0)))),INDEX(Field!$C$5:$C$124,MATCH(SUBSTITUTE(SUBSTITUTE(SUBSTITUTE(E31,"~","~~"),"*","~*"),"?","~?"),Field!$B$5:$B$124,0))+INDEX(Field!$E$5:$E$124,MATCH(SUBSTITUTE(SUBSTITUTE(SUBSTITUTE(E31,"~","~~"),"*","~*"),"?","~?"),Field!$B$5:$B$124,0)),""))</f>
        <v/>
      </c>
      <c r="M31" s="207" t="str">
        <f>IF(OR(F31="",COUNTIF(Field!$B$5:$B$124,SUBSTITUTE(SUBSTITUTE(SUBSTITUTE(F31,"~","~~"),"*","~*"),"?","~?"))&lt;&gt;1),"",IF(AND(ISNUMBER(INDEX(Field!$C$5:$C$124,MATCH(SUBSTITUTE(SUBSTITUTE(SUBSTITUTE(F31,"~","~~"),"*","~*"),"?","~?"),Field!$B$5:$B$124,0))),ISNUMBER(INDEX(Field!$E$5:$E$124,MATCH(SUBSTITUTE(SUBSTITUTE(SUBSTITUTE(F31,"~","~~"),"*","~*"),"?","~?"),Field!$B$5:$B$124,0)))),INDEX(Field!$C$5:$C$124,MATCH(SUBSTITUTE(SUBSTITUTE(SUBSTITUTE(F31,"~","~~"),"*","~*"),"?","~?"),Field!$B$5:$B$124,0))+INDEX(Field!$E$5:$E$124,MATCH(SUBSTITUTE(SUBSTITUTE(SUBSTITUTE(F31,"~","~~"),"*","~*"),"?","~?"),Field!$B$5:$B$124,0)),""))</f>
        <v/>
      </c>
      <c r="N31" s="207" t="str">
        <f>IF(OR(G31="",COUNTIF(Field!$B$5:$B$124,SUBSTITUTE(SUBSTITUTE(SUBSTITUTE(G31,"~","~~"),"*","~*"),"?","~?"))&lt;&gt;1),"",IF(AND(ISNUMBER(INDEX(Field!$C$5:$C$124,MATCH(SUBSTITUTE(SUBSTITUTE(SUBSTITUTE(G31,"~","~~"),"*","~*"),"?","~?"),Field!$B$5:$B$124,0))),ISNUMBER(INDEX(Field!$E$5:$E$124,MATCH(SUBSTITUTE(SUBSTITUTE(SUBSTITUTE(G31,"~","~~"),"*","~*"),"?","~?"),Field!$B$5:$B$124,0)))),INDEX(Field!$C$5:$C$124,MATCH(SUBSTITUTE(SUBSTITUTE(SUBSTITUTE(G31,"~","~~"),"*","~*"),"?","~?"),Field!$B$5:$B$124,0))+INDEX(Field!$E$5:$E$124,MATCH(SUBSTITUTE(SUBSTITUTE(SUBSTITUTE(G31,"~","~~"),"*","~*"),"?","~?"),Field!$B$5:$B$124,0)),""))</f>
        <v/>
      </c>
      <c r="O31" s="207" t="n">
        <f>COUNT(J31:N31)</f>
        <v>0</v>
      </c>
      <c r="P31" s="207" t="str">
        <f>IF(Q31="Ready",SUM(J31:N31)-MAX(J31:N31),"")</f>
        <v/>
      </c>
      <c r="Q31" s="207" t="str">
        <f>IF(AND(B31="",COUNTA(C31:H31)=0,S31=""),"",IF(B31="","Missing entry name",IF(H31&lt;&gt;"Yes","Awaiting submission",IF(OR(AND(C31&lt;&gt;"",COUNTIF(C31:G31,SUBSTITUTE(SUBSTITUTE(SUBSTITUTE(C31,"~","~~"),"*","~*"),"?","~?"))&gt;1),AND(D31&lt;&gt;"",COUNTIF(C31:G31,SUBSTITUTE(SUBSTITUTE(SUBSTITUTE(D31,"~","~~"),"*","~*"),"?","~?"))&gt;1),AND(E31&lt;&gt;"",COUNTIF(C31:G31,SUBSTITUTE(SUBSTITUTE(SUBSTITUTE(E31,"~","~~"),"*","~*"),"?","~?"))&gt;1),AND(F31&lt;&gt;"",COUNTIF(C31:G31,SUBSTITUTE(SUBSTITUTE(SUBSTITUTE(F31,"~","~~"),"*","~*"),"?","~?"))&gt;1),AND(G31&lt;&gt;"",COUNTIF(C31:G31,SUBSTITUTE(SUBSTITUTE(SUBSTITUTE(G31,"~","~~"),"*","~*"),"?","~?"))&gt;1)),"Duplicate pick",IF(COUNTBLANK(C31:G31)&gt;0,"Incomplete picks",IF(I31&lt;5,"Check field",IF(O31&lt;5,"Score / handicap missing","Ready")))))))</f>
        <v/>
      </c>
      <c r="R31" s="207" t="str">
        <f>IF(Q31="Ready",1+COUNTIFS($Q$7:$Q$31,"Ready",$P$7:$P$31,"&lt;"&amp;P31),"")</f>
        <v/>
      </c>
      <c r="S31" s="226"/>
      <c r="T31" s="165" t="n">
        <f>IF(Q31="",1000,IF(Q31="Ready",R31,100))+ROW()/1000</f>
        <v>1000.031</v>
      </c>
    </row>
    <row r="32" ht="24" customHeight="1">
      <c r="A32" s="165"/>
      <c r="B32" s="165"/>
      <c r="C32" s="165"/>
      <c r="D32" s="165"/>
      <c r="E32" s="165"/>
      <c r="F32" s="165"/>
      <c r="G32" s="165"/>
      <c r="H32" s="165"/>
      <c r="I32" s="165"/>
      <c r="J32" s="165"/>
      <c r="K32" s="165"/>
      <c r="L32" s="165"/>
      <c r="M32" s="165"/>
      <c r="N32" s="165"/>
      <c r="O32" s="165"/>
      <c r="P32" s="165"/>
      <c r="Q32" s="165"/>
      <c r="R32" s="165"/>
      <c r="S32" s="165"/>
      <c r="T32" s="165"/>
    </row>
    <row r="33" ht="24" customHeight="1">
      <c r="A33" s="165"/>
      <c r="B33" s="165"/>
      <c r="C33" s="165"/>
      <c r="D33" s="165"/>
      <c r="E33" s="165"/>
      <c r="F33" s="165"/>
      <c r="G33" s="165"/>
      <c r="H33" s="165"/>
      <c r="I33" s="165"/>
      <c r="J33" s="165"/>
      <c r="K33" s="165"/>
      <c r="L33" s="165"/>
      <c r="M33" s="165"/>
      <c r="N33" s="165"/>
      <c r="O33" s="165"/>
      <c r="P33" s="165"/>
      <c r="Q33" s="165"/>
      <c r="R33" s="165"/>
      <c r="S33" s="165"/>
      <c r="T33" s="165"/>
    </row>
    <row r="34" ht="24" customHeight="1">
      <c r="A34" s="165"/>
      <c r="B34" s="165"/>
      <c r="C34" s="165"/>
      <c r="D34" s="165"/>
      <c r="E34" s="165"/>
      <c r="F34" s="165"/>
      <c r="G34" s="165"/>
      <c r="H34" s="165"/>
      <c r="I34" s="165"/>
      <c r="J34" s="165"/>
      <c r="K34" s="165"/>
      <c r="L34" s="165"/>
      <c r="M34" s="165"/>
      <c r="N34" s="165"/>
      <c r="O34" s="165"/>
      <c r="P34" s="165"/>
      <c r="Q34" s="165"/>
      <c r="R34" s="165"/>
      <c r="S34" s="165"/>
      <c r="T34" s="165"/>
    </row>
    <row r="35" ht="36" customHeight="1">
      <c r="A35" s="190" t="str">
        <f>IF(Rules!B5="","Handicapped standings",Rules!B5&amp;" — Handicapped")</f>
        <v>Handicapped standings</v>
      </c>
      <c r="B35" s="166"/>
      <c r="C35" s="166"/>
      <c r="D35" s="166"/>
      <c r="E35" s="166"/>
      <c r="F35" s="165"/>
      <c r="G35" s="165"/>
      <c r="H35" s="165"/>
      <c r="I35" s="165"/>
      <c r="J35" s="165"/>
      <c r="K35" s="165"/>
      <c r="L35" s="165"/>
      <c r="M35" s="165"/>
      <c r="N35" s="165"/>
      <c r="O35" s="165"/>
      <c r="P35" s="165"/>
      <c r="Q35" s="165"/>
      <c r="R35" s="165"/>
      <c r="S35" s="165"/>
      <c r="T35" s="165"/>
    </row>
    <row r="36" ht="36" customHeight="1">
      <c r="A36" s="166" t="str">
        <f>IF(Rules!B12="","Set scoring stage / as of in Rules before sharing",Rules!B12)</f>
        <v>Set scoring stage / as of in Rules before sharing</v>
      </c>
      <c r="B36" s="166"/>
      <c r="C36" s="166"/>
      <c r="D36" s="166"/>
      <c r="E36" s="166"/>
      <c r="F36" s="165"/>
      <c r="G36" s="165"/>
      <c r="H36" s="165"/>
      <c r="I36" s="165"/>
      <c r="J36" s="165"/>
      <c r="K36" s="165"/>
      <c r="L36" s="165"/>
      <c r="M36" s="165"/>
      <c r="N36" s="165"/>
      <c r="O36" s="165"/>
      <c r="P36" s="165"/>
      <c r="Q36" s="165"/>
      <c r="R36" s="165"/>
      <c r="S36" s="165"/>
      <c r="T36" s="165"/>
    </row>
    <row r="37" ht="24" customHeight="1">
      <c r="A37" s="165"/>
      <c r="B37" s="165"/>
      <c r="C37" s="165"/>
      <c r="D37" s="165"/>
      <c r="E37" s="165"/>
      <c r="F37" s="165"/>
      <c r="G37" s="165"/>
      <c r="H37" s="165"/>
      <c r="I37" s="165"/>
      <c r="J37" s="165"/>
      <c r="K37" s="165"/>
      <c r="L37" s="165"/>
      <c r="M37" s="165"/>
      <c r="N37" s="165"/>
      <c r="O37" s="165"/>
      <c r="P37" s="165"/>
      <c r="Q37" s="165"/>
      <c r="R37" s="165"/>
      <c r="S37" s="165"/>
      <c r="T37" s="165"/>
    </row>
    <row r="38" ht="36" customHeight="1">
      <c r="A38" s="204" t="str">
        <v>Place</v>
      </c>
      <c r="B38" s="204" t="str">
        <v>Entry ID</v>
      </c>
      <c r="C38" s="204" t="str">
        <v>Entry name</v>
      </c>
      <c r="D38" s="204" t="str">
        <v>Best four</v>
      </c>
      <c r="E38" s="204" t="str">
        <v>Status</v>
      </c>
      <c r="F38" s="165"/>
      <c r="G38" s="165"/>
      <c r="H38" s="165"/>
      <c r="I38" s="165"/>
      <c r="J38" s="165"/>
      <c r="K38" s="165"/>
      <c r="L38" s="165"/>
      <c r="M38" s="165"/>
      <c r="N38" s="165"/>
      <c r="O38" s="165"/>
      <c r="P38" s="165"/>
      <c r="Q38" s="165"/>
      <c r="R38" s="165"/>
      <c r="S38" s="165"/>
      <c r="T38" s="165"/>
    </row>
    <row r="39" ht="24" customHeight="1">
      <c r="A39" s="188" t="str">
        <f>IF(INDEX($Q$7:$Q$31,MATCH(SMALL($T$7:$T$31,1),$T$7:$T$31,0))="","",IF(INDEX($R$7:$R$31,MATCH(SMALL($T$7:$T$31,1),$T$7:$T$31,0))="","",INDEX($R$7:$R$31,MATCH(SMALL($T$7:$T$31,1),$T$7:$T$31,0))))</f>
        <v/>
      </c>
      <c r="B39" s="165" t="str">
        <f>IF(INDEX($Q$7:$Q$31,MATCH(SMALL($T$7:$T$31,1),$T$7:$T$31,0))="","",IF(INDEX($A$7:$A$31,MATCH(SMALL($T$7:$T$31,1),$T$7:$T$31,0))="","",INDEX($A$7:$A$31,MATCH(SMALL($T$7:$T$31,1),$T$7:$T$31,0))))</f>
        <v/>
      </c>
      <c r="C39" s="165" t="str">
        <f>IF(INDEX($Q$7:$Q$31,MATCH(SMALL($T$7:$T$31,1),$T$7:$T$31,0))="","",IF(INDEX($B$7:$B$31,MATCH(SMALL($T$7:$T$31,1),$T$7:$T$31,0))="","",INDEX($B$7:$B$31,MATCH(SMALL($T$7:$T$31,1),$T$7:$T$31,0))))</f>
        <v/>
      </c>
      <c r="D39" s="188" t="str">
        <f>IF(INDEX($Q$7:$Q$31,MATCH(SMALL($T$7:$T$31,1),$T$7:$T$31,0))="","",IF(INDEX($P$7:$P$31,MATCH(SMALL($T$7:$T$31,1),$T$7:$T$31,0))="","",INDEX($P$7:$P$31,MATCH(SMALL($T$7:$T$31,1),$T$7:$T$31,0))))</f>
        <v/>
      </c>
      <c r="E39" s="165" t="str">
        <f>IF(INDEX($Q$7:$Q$31,MATCH(SMALL($T$7:$T$31,1),$T$7:$T$31,0))="","",IF(INDEX($Q$7:$Q$31,MATCH(SMALL($T$7:$T$31,1),$T$7:$T$31,0))="","",INDEX($Q$7:$Q$31,MATCH(SMALL($T$7:$T$31,1),$T$7:$T$31,0))))</f>
        <v/>
      </c>
      <c r="F39" s="165"/>
      <c r="G39" s="165"/>
      <c r="H39" s="165"/>
      <c r="I39" s="165"/>
      <c r="J39" s="165"/>
      <c r="K39" s="165"/>
      <c r="L39" s="165"/>
      <c r="M39" s="165"/>
      <c r="N39" s="165"/>
      <c r="O39" s="165"/>
      <c r="P39" s="165"/>
      <c r="Q39" s="165"/>
      <c r="R39" s="165"/>
      <c r="S39" s="165"/>
      <c r="T39" s="165"/>
    </row>
    <row r="40" ht="24" customHeight="1">
      <c r="A40" s="188" t="str">
        <f>IF(INDEX($Q$7:$Q$31,MATCH(SMALL($T$7:$T$31,2),$T$7:$T$31,0))="","",IF(INDEX($R$7:$R$31,MATCH(SMALL($T$7:$T$31,2),$T$7:$T$31,0))="","",INDEX($R$7:$R$31,MATCH(SMALL($T$7:$T$31,2),$T$7:$T$31,0))))</f>
        <v/>
      </c>
      <c r="B40" s="165" t="str">
        <f>IF(INDEX($Q$7:$Q$31,MATCH(SMALL($T$7:$T$31,2),$T$7:$T$31,0))="","",IF(INDEX($A$7:$A$31,MATCH(SMALL($T$7:$T$31,2),$T$7:$T$31,0))="","",INDEX($A$7:$A$31,MATCH(SMALL($T$7:$T$31,2),$T$7:$T$31,0))))</f>
        <v/>
      </c>
      <c r="C40" s="165" t="str">
        <f>IF(INDEX($Q$7:$Q$31,MATCH(SMALL($T$7:$T$31,2),$T$7:$T$31,0))="","",IF(INDEX($B$7:$B$31,MATCH(SMALL($T$7:$T$31,2),$T$7:$T$31,0))="","",INDEX($B$7:$B$31,MATCH(SMALL($T$7:$T$31,2),$T$7:$T$31,0))))</f>
        <v/>
      </c>
      <c r="D40" s="188" t="str">
        <f>IF(INDEX($Q$7:$Q$31,MATCH(SMALL($T$7:$T$31,2),$T$7:$T$31,0))="","",IF(INDEX($P$7:$P$31,MATCH(SMALL($T$7:$T$31,2),$T$7:$T$31,0))="","",INDEX($P$7:$P$31,MATCH(SMALL($T$7:$T$31,2),$T$7:$T$31,0))))</f>
        <v/>
      </c>
      <c r="E40" s="165" t="str">
        <f>IF(INDEX($Q$7:$Q$31,MATCH(SMALL($T$7:$T$31,2),$T$7:$T$31,0))="","",IF(INDEX($Q$7:$Q$31,MATCH(SMALL($T$7:$T$31,2),$T$7:$T$31,0))="","",INDEX($Q$7:$Q$31,MATCH(SMALL($T$7:$T$31,2),$T$7:$T$31,0))))</f>
        <v/>
      </c>
      <c r="F40" s="165"/>
      <c r="G40" s="165"/>
      <c r="H40" s="165"/>
      <c r="I40" s="165"/>
      <c r="J40" s="165"/>
      <c r="K40" s="165"/>
      <c r="L40" s="165"/>
      <c r="M40" s="165"/>
      <c r="N40" s="165"/>
      <c r="O40" s="165"/>
      <c r="P40" s="165"/>
      <c r="Q40" s="165"/>
      <c r="R40" s="165"/>
      <c r="S40" s="165"/>
      <c r="T40" s="165"/>
    </row>
    <row r="41" ht="24" customHeight="1">
      <c r="A41" s="188" t="str">
        <f>IF(INDEX($Q$7:$Q$31,MATCH(SMALL($T$7:$T$31,3),$T$7:$T$31,0))="","",IF(INDEX($R$7:$R$31,MATCH(SMALL($T$7:$T$31,3),$T$7:$T$31,0))="","",INDEX($R$7:$R$31,MATCH(SMALL($T$7:$T$31,3),$T$7:$T$31,0))))</f>
        <v/>
      </c>
      <c r="B41" s="165" t="str">
        <f>IF(INDEX($Q$7:$Q$31,MATCH(SMALL($T$7:$T$31,3),$T$7:$T$31,0))="","",IF(INDEX($A$7:$A$31,MATCH(SMALL($T$7:$T$31,3),$T$7:$T$31,0))="","",INDEX($A$7:$A$31,MATCH(SMALL($T$7:$T$31,3),$T$7:$T$31,0))))</f>
        <v/>
      </c>
      <c r="C41" s="165" t="str">
        <f>IF(INDEX($Q$7:$Q$31,MATCH(SMALL($T$7:$T$31,3),$T$7:$T$31,0))="","",IF(INDEX($B$7:$B$31,MATCH(SMALL($T$7:$T$31,3),$T$7:$T$31,0))="","",INDEX($B$7:$B$31,MATCH(SMALL($T$7:$T$31,3),$T$7:$T$31,0))))</f>
        <v/>
      </c>
      <c r="D41" s="188" t="str">
        <f>IF(INDEX($Q$7:$Q$31,MATCH(SMALL($T$7:$T$31,3),$T$7:$T$31,0))="","",IF(INDEX($P$7:$P$31,MATCH(SMALL($T$7:$T$31,3),$T$7:$T$31,0))="","",INDEX($P$7:$P$31,MATCH(SMALL($T$7:$T$31,3),$T$7:$T$31,0))))</f>
        <v/>
      </c>
      <c r="E41" s="165" t="str">
        <f>IF(INDEX($Q$7:$Q$31,MATCH(SMALL($T$7:$T$31,3),$T$7:$T$31,0))="","",IF(INDEX($Q$7:$Q$31,MATCH(SMALL($T$7:$T$31,3),$T$7:$T$31,0))="","",INDEX($Q$7:$Q$31,MATCH(SMALL($T$7:$T$31,3),$T$7:$T$31,0))))</f>
        <v/>
      </c>
      <c r="F41" s="165"/>
      <c r="G41" s="165"/>
      <c r="H41" s="165"/>
      <c r="I41" s="165"/>
      <c r="J41" s="165"/>
      <c r="K41" s="165"/>
      <c r="L41" s="165"/>
      <c r="M41" s="165"/>
      <c r="N41" s="165"/>
      <c r="O41" s="165"/>
      <c r="P41" s="165"/>
      <c r="Q41" s="165"/>
      <c r="R41" s="165"/>
      <c r="S41" s="165"/>
      <c r="T41" s="165"/>
    </row>
    <row r="42" ht="24" customHeight="1">
      <c r="A42" s="188" t="str">
        <f>IF(INDEX($Q$7:$Q$31,MATCH(SMALL($T$7:$T$31,4),$T$7:$T$31,0))="","",IF(INDEX($R$7:$R$31,MATCH(SMALL($T$7:$T$31,4),$T$7:$T$31,0))="","",INDEX($R$7:$R$31,MATCH(SMALL($T$7:$T$31,4),$T$7:$T$31,0))))</f>
        <v/>
      </c>
      <c r="B42" s="165" t="str">
        <f>IF(INDEX($Q$7:$Q$31,MATCH(SMALL($T$7:$T$31,4),$T$7:$T$31,0))="","",IF(INDEX($A$7:$A$31,MATCH(SMALL($T$7:$T$31,4),$T$7:$T$31,0))="","",INDEX($A$7:$A$31,MATCH(SMALL($T$7:$T$31,4),$T$7:$T$31,0))))</f>
        <v/>
      </c>
      <c r="C42" s="165" t="str">
        <f>IF(INDEX($Q$7:$Q$31,MATCH(SMALL($T$7:$T$31,4),$T$7:$T$31,0))="","",IF(INDEX($B$7:$B$31,MATCH(SMALL($T$7:$T$31,4),$T$7:$T$31,0))="","",INDEX($B$7:$B$31,MATCH(SMALL($T$7:$T$31,4),$T$7:$T$31,0))))</f>
        <v/>
      </c>
      <c r="D42" s="188" t="str">
        <f>IF(INDEX($Q$7:$Q$31,MATCH(SMALL($T$7:$T$31,4),$T$7:$T$31,0))="","",IF(INDEX($P$7:$P$31,MATCH(SMALL($T$7:$T$31,4),$T$7:$T$31,0))="","",INDEX($P$7:$P$31,MATCH(SMALL($T$7:$T$31,4),$T$7:$T$31,0))))</f>
        <v/>
      </c>
      <c r="E42" s="165" t="str">
        <f>IF(INDEX($Q$7:$Q$31,MATCH(SMALL($T$7:$T$31,4),$T$7:$T$31,0))="","",IF(INDEX($Q$7:$Q$31,MATCH(SMALL($T$7:$T$31,4),$T$7:$T$31,0))="","",INDEX($Q$7:$Q$31,MATCH(SMALL($T$7:$T$31,4),$T$7:$T$31,0))))</f>
        <v/>
      </c>
      <c r="F42" s="165"/>
      <c r="G42" s="165"/>
      <c r="H42" s="165"/>
      <c r="I42" s="165"/>
      <c r="J42" s="165"/>
      <c r="K42" s="165"/>
      <c r="L42" s="165"/>
      <c r="M42" s="165"/>
      <c r="N42" s="165"/>
      <c r="O42" s="165"/>
      <c r="P42" s="165"/>
      <c r="Q42" s="165"/>
      <c r="R42" s="165"/>
      <c r="S42" s="165"/>
      <c r="T42" s="165"/>
    </row>
    <row r="43" ht="24" customHeight="1">
      <c r="A43" s="188" t="str">
        <f>IF(INDEX($Q$7:$Q$31,MATCH(SMALL($T$7:$T$31,5),$T$7:$T$31,0))="","",IF(INDEX($R$7:$R$31,MATCH(SMALL($T$7:$T$31,5),$T$7:$T$31,0))="","",INDEX($R$7:$R$31,MATCH(SMALL($T$7:$T$31,5),$T$7:$T$31,0))))</f>
        <v/>
      </c>
      <c r="B43" s="165" t="str">
        <f>IF(INDEX($Q$7:$Q$31,MATCH(SMALL($T$7:$T$31,5),$T$7:$T$31,0))="","",IF(INDEX($A$7:$A$31,MATCH(SMALL($T$7:$T$31,5),$T$7:$T$31,0))="","",INDEX($A$7:$A$31,MATCH(SMALL($T$7:$T$31,5),$T$7:$T$31,0))))</f>
        <v/>
      </c>
      <c r="C43" s="165" t="str">
        <f>IF(INDEX($Q$7:$Q$31,MATCH(SMALL($T$7:$T$31,5),$T$7:$T$31,0))="","",IF(INDEX($B$7:$B$31,MATCH(SMALL($T$7:$T$31,5),$T$7:$T$31,0))="","",INDEX($B$7:$B$31,MATCH(SMALL($T$7:$T$31,5),$T$7:$T$31,0))))</f>
        <v/>
      </c>
      <c r="D43" s="188" t="str">
        <f>IF(INDEX($Q$7:$Q$31,MATCH(SMALL($T$7:$T$31,5),$T$7:$T$31,0))="","",IF(INDEX($P$7:$P$31,MATCH(SMALL($T$7:$T$31,5),$T$7:$T$31,0))="","",INDEX($P$7:$P$31,MATCH(SMALL($T$7:$T$31,5),$T$7:$T$31,0))))</f>
        <v/>
      </c>
      <c r="E43" s="165" t="str">
        <f>IF(INDEX($Q$7:$Q$31,MATCH(SMALL($T$7:$T$31,5),$T$7:$T$31,0))="","",IF(INDEX($Q$7:$Q$31,MATCH(SMALL($T$7:$T$31,5),$T$7:$T$31,0))="","",INDEX($Q$7:$Q$31,MATCH(SMALL($T$7:$T$31,5),$T$7:$T$31,0))))</f>
        <v/>
      </c>
      <c r="F43" s="165"/>
      <c r="G43" s="165"/>
      <c r="H43" s="165"/>
      <c r="I43" s="165"/>
      <c r="J43" s="165"/>
      <c r="K43" s="165"/>
      <c r="L43" s="165"/>
      <c r="M43" s="165"/>
      <c r="N43" s="165"/>
      <c r="O43" s="165"/>
      <c r="P43" s="165"/>
      <c r="Q43" s="165"/>
      <c r="R43" s="165"/>
      <c r="S43" s="165"/>
      <c r="T43" s="165"/>
    </row>
    <row r="44" ht="24" customHeight="1">
      <c r="A44" s="188" t="str">
        <f>IF(INDEX($Q$7:$Q$31,MATCH(SMALL($T$7:$T$31,6),$T$7:$T$31,0))="","",IF(INDEX($R$7:$R$31,MATCH(SMALL($T$7:$T$31,6),$T$7:$T$31,0))="","",INDEX($R$7:$R$31,MATCH(SMALL($T$7:$T$31,6),$T$7:$T$31,0))))</f>
        <v/>
      </c>
      <c r="B44" s="165" t="str">
        <f>IF(INDEX($Q$7:$Q$31,MATCH(SMALL($T$7:$T$31,6),$T$7:$T$31,0))="","",IF(INDEX($A$7:$A$31,MATCH(SMALL($T$7:$T$31,6),$T$7:$T$31,0))="","",INDEX($A$7:$A$31,MATCH(SMALL($T$7:$T$31,6),$T$7:$T$31,0))))</f>
        <v/>
      </c>
      <c r="C44" s="165" t="str">
        <f>IF(INDEX($Q$7:$Q$31,MATCH(SMALL($T$7:$T$31,6),$T$7:$T$31,0))="","",IF(INDEX($B$7:$B$31,MATCH(SMALL($T$7:$T$31,6),$T$7:$T$31,0))="","",INDEX($B$7:$B$31,MATCH(SMALL($T$7:$T$31,6),$T$7:$T$31,0))))</f>
        <v/>
      </c>
      <c r="D44" s="188" t="str">
        <f>IF(INDEX($Q$7:$Q$31,MATCH(SMALL($T$7:$T$31,6),$T$7:$T$31,0))="","",IF(INDEX($P$7:$P$31,MATCH(SMALL($T$7:$T$31,6),$T$7:$T$31,0))="","",INDEX($P$7:$P$31,MATCH(SMALL($T$7:$T$31,6),$T$7:$T$31,0))))</f>
        <v/>
      </c>
      <c r="E44" s="165" t="str">
        <f>IF(INDEX($Q$7:$Q$31,MATCH(SMALL($T$7:$T$31,6),$T$7:$T$31,0))="","",IF(INDEX($Q$7:$Q$31,MATCH(SMALL($T$7:$T$31,6),$T$7:$T$31,0))="","",INDEX($Q$7:$Q$31,MATCH(SMALL($T$7:$T$31,6),$T$7:$T$31,0))))</f>
        <v/>
      </c>
      <c r="F44" s="165"/>
      <c r="G44" s="165"/>
      <c r="H44" s="165"/>
      <c r="I44" s="165"/>
      <c r="J44" s="165"/>
      <c r="K44" s="165"/>
      <c r="L44" s="165"/>
      <c r="M44" s="165"/>
      <c r="N44" s="165"/>
      <c r="O44" s="165"/>
      <c r="P44" s="165"/>
      <c r="Q44" s="165"/>
      <c r="R44" s="165"/>
      <c r="S44" s="165"/>
      <c r="T44" s="165"/>
    </row>
    <row r="45" ht="24" customHeight="1">
      <c r="A45" s="188" t="str">
        <f>IF(INDEX($Q$7:$Q$31,MATCH(SMALL($T$7:$T$31,7),$T$7:$T$31,0))="","",IF(INDEX($R$7:$R$31,MATCH(SMALL($T$7:$T$31,7),$T$7:$T$31,0))="","",INDEX($R$7:$R$31,MATCH(SMALL($T$7:$T$31,7),$T$7:$T$31,0))))</f>
        <v/>
      </c>
      <c r="B45" s="165" t="str">
        <f>IF(INDEX($Q$7:$Q$31,MATCH(SMALL($T$7:$T$31,7),$T$7:$T$31,0))="","",IF(INDEX($A$7:$A$31,MATCH(SMALL($T$7:$T$31,7),$T$7:$T$31,0))="","",INDEX($A$7:$A$31,MATCH(SMALL($T$7:$T$31,7),$T$7:$T$31,0))))</f>
        <v/>
      </c>
      <c r="C45" s="165" t="str">
        <f>IF(INDEX($Q$7:$Q$31,MATCH(SMALL($T$7:$T$31,7),$T$7:$T$31,0))="","",IF(INDEX($B$7:$B$31,MATCH(SMALL($T$7:$T$31,7),$T$7:$T$31,0))="","",INDEX($B$7:$B$31,MATCH(SMALL($T$7:$T$31,7),$T$7:$T$31,0))))</f>
        <v/>
      </c>
      <c r="D45" s="188" t="str">
        <f>IF(INDEX($Q$7:$Q$31,MATCH(SMALL($T$7:$T$31,7),$T$7:$T$31,0))="","",IF(INDEX($P$7:$P$31,MATCH(SMALL($T$7:$T$31,7),$T$7:$T$31,0))="","",INDEX($P$7:$P$31,MATCH(SMALL($T$7:$T$31,7),$T$7:$T$31,0))))</f>
        <v/>
      </c>
      <c r="E45" s="165" t="str">
        <f>IF(INDEX($Q$7:$Q$31,MATCH(SMALL($T$7:$T$31,7),$T$7:$T$31,0))="","",IF(INDEX($Q$7:$Q$31,MATCH(SMALL($T$7:$T$31,7),$T$7:$T$31,0))="","",INDEX($Q$7:$Q$31,MATCH(SMALL($T$7:$T$31,7),$T$7:$T$31,0))))</f>
        <v/>
      </c>
      <c r="F45" s="165"/>
      <c r="G45" s="165"/>
      <c r="H45" s="165"/>
      <c r="I45" s="165"/>
      <c r="J45" s="165"/>
      <c r="K45" s="165"/>
      <c r="L45" s="165"/>
      <c r="M45" s="165"/>
      <c r="N45" s="165"/>
      <c r="O45" s="165"/>
      <c r="P45" s="165"/>
      <c r="Q45" s="165"/>
      <c r="R45" s="165"/>
      <c r="S45" s="165"/>
      <c r="T45" s="165"/>
    </row>
    <row r="46" ht="24" customHeight="1">
      <c r="A46" s="188" t="str">
        <f>IF(INDEX($Q$7:$Q$31,MATCH(SMALL($T$7:$T$31,8),$T$7:$T$31,0))="","",IF(INDEX($R$7:$R$31,MATCH(SMALL($T$7:$T$31,8),$T$7:$T$31,0))="","",INDEX($R$7:$R$31,MATCH(SMALL($T$7:$T$31,8),$T$7:$T$31,0))))</f>
        <v/>
      </c>
      <c r="B46" s="165" t="str">
        <f>IF(INDEX($Q$7:$Q$31,MATCH(SMALL($T$7:$T$31,8),$T$7:$T$31,0))="","",IF(INDEX($A$7:$A$31,MATCH(SMALL($T$7:$T$31,8),$T$7:$T$31,0))="","",INDEX($A$7:$A$31,MATCH(SMALL($T$7:$T$31,8),$T$7:$T$31,0))))</f>
        <v/>
      </c>
      <c r="C46" s="165" t="str">
        <f>IF(INDEX($Q$7:$Q$31,MATCH(SMALL($T$7:$T$31,8),$T$7:$T$31,0))="","",IF(INDEX($B$7:$B$31,MATCH(SMALL($T$7:$T$31,8),$T$7:$T$31,0))="","",INDEX($B$7:$B$31,MATCH(SMALL($T$7:$T$31,8),$T$7:$T$31,0))))</f>
        <v/>
      </c>
      <c r="D46" s="188" t="str">
        <f>IF(INDEX($Q$7:$Q$31,MATCH(SMALL($T$7:$T$31,8),$T$7:$T$31,0))="","",IF(INDEX($P$7:$P$31,MATCH(SMALL($T$7:$T$31,8),$T$7:$T$31,0))="","",INDEX($P$7:$P$31,MATCH(SMALL($T$7:$T$31,8),$T$7:$T$31,0))))</f>
        <v/>
      </c>
      <c r="E46" s="165" t="str">
        <f>IF(INDEX($Q$7:$Q$31,MATCH(SMALL($T$7:$T$31,8),$T$7:$T$31,0))="","",IF(INDEX($Q$7:$Q$31,MATCH(SMALL($T$7:$T$31,8),$T$7:$T$31,0))="","",INDEX($Q$7:$Q$31,MATCH(SMALL($T$7:$T$31,8),$T$7:$T$31,0))))</f>
        <v/>
      </c>
      <c r="F46" s="165"/>
      <c r="G46" s="165"/>
      <c r="H46" s="165"/>
      <c r="I46" s="165"/>
      <c r="J46" s="165"/>
      <c r="K46" s="165"/>
      <c r="L46" s="165"/>
      <c r="M46" s="165"/>
      <c r="N46" s="165"/>
      <c r="O46" s="165"/>
      <c r="P46" s="165"/>
      <c r="Q46" s="165"/>
      <c r="R46" s="165"/>
      <c r="S46" s="165"/>
      <c r="T46" s="165"/>
    </row>
    <row r="47" ht="24" customHeight="1">
      <c r="A47" s="188" t="str">
        <f>IF(INDEX($Q$7:$Q$31,MATCH(SMALL($T$7:$T$31,9),$T$7:$T$31,0))="","",IF(INDEX($R$7:$R$31,MATCH(SMALL($T$7:$T$31,9),$T$7:$T$31,0))="","",INDEX($R$7:$R$31,MATCH(SMALL($T$7:$T$31,9),$T$7:$T$31,0))))</f>
        <v/>
      </c>
      <c r="B47" s="165" t="str">
        <f>IF(INDEX($Q$7:$Q$31,MATCH(SMALL($T$7:$T$31,9),$T$7:$T$31,0))="","",IF(INDEX($A$7:$A$31,MATCH(SMALL($T$7:$T$31,9),$T$7:$T$31,0))="","",INDEX($A$7:$A$31,MATCH(SMALL($T$7:$T$31,9),$T$7:$T$31,0))))</f>
        <v/>
      </c>
      <c r="C47" s="165" t="str">
        <f>IF(INDEX($Q$7:$Q$31,MATCH(SMALL($T$7:$T$31,9),$T$7:$T$31,0))="","",IF(INDEX($B$7:$B$31,MATCH(SMALL($T$7:$T$31,9),$T$7:$T$31,0))="","",INDEX($B$7:$B$31,MATCH(SMALL($T$7:$T$31,9),$T$7:$T$31,0))))</f>
        <v/>
      </c>
      <c r="D47" s="188" t="str">
        <f>IF(INDEX($Q$7:$Q$31,MATCH(SMALL($T$7:$T$31,9),$T$7:$T$31,0))="","",IF(INDEX($P$7:$P$31,MATCH(SMALL($T$7:$T$31,9),$T$7:$T$31,0))="","",INDEX($P$7:$P$31,MATCH(SMALL($T$7:$T$31,9),$T$7:$T$31,0))))</f>
        <v/>
      </c>
      <c r="E47" s="165" t="str">
        <f>IF(INDEX($Q$7:$Q$31,MATCH(SMALL($T$7:$T$31,9),$T$7:$T$31,0))="","",IF(INDEX($Q$7:$Q$31,MATCH(SMALL($T$7:$T$31,9),$T$7:$T$31,0))="","",INDEX($Q$7:$Q$31,MATCH(SMALL($T$7:$T$31,9),$T$7:$T$31,0))))</f>
        <v/>
      </c>
      <c r="F47" s="165"/>
      <c r="G47" s="165"/>
      <c r="H47" s="165"/>
      <c r="I47" s="165"/>
      <c r="J47" s="165"/>
      <c r="K47" s="165"/>
      <c r="L47" s="165"/>
      <c r="M47" s="165"/>
      <c r="N47" s="165"/>
      <c r="O47" s="165"/>
      <c r="P47" s="165"/>
      <c r="Q47" s="165"/>
      <c r="R47" s="165"/>
      <c r="S47" s="165"/>
      <c r="T47" s="165"/>
    </row>
    <row r="48" ht="24" customHeight="1">
      <c r="A48" s="188" t="str">
        <f>IF(INDEX($Q$7:$Q$31,MATCH(SMALL($T$7:$T$31,10),$T$7:$T$31,0))="","",IF(INDEX($R$7:$R$31,MATCH(SMALL($T$7:$T$31,10),$T$7:$T$31,0))="","",INDEX($R$7:$R$31,MATCH(SMALL($T$7:$T$31,10),$T$7:$T$31,0))))</f>
        <v/>
      </c>
      <c r="B48" s="165" t="str">
        <f>IF(INDEX($Q$7:$Q$31,MATCH(SMALL($T$7:$T$31,10),$T$7:$T$31,0))="","",IF(INDEX($A$7:$A$31,MATCH(SMALL($T$7:$T$31,10),$T$7:$T$31,0))="","",INDEX($A$7:$A$31,MATCH(SMALL($T$7:$T$31,10),$T$7:$T$31,0))))</f>
        <v/>
      </c>
      <c r="C48" s="165" t="str">
        <f>IF(INDEX($Q$7:$Q$31,MATCH(SMALL($T$7:$T$31,10),$T$7:$T$31,0))="","",IF(INDEX($B$7:$B$31,MATCH(SMALL($T$7:$T$31,10),$T$7:$T$31,0))="","",INDEX($B$7:$B$31,MATCH(SMALL($T$7:$T$31,10),$T$7:$T$31,0))))</f>
        <v/>
      </c>
      <c r="D48" s="188" t="str">
        <f>IF(INDEX($Q$7:$Q$31,MATCH(SMALL($T$7:$T$31,10),$T$7:$T$31,0))="","",IF(INDEX($P$7:$P$31,MATCH(SMALL($T$7:$T$31,10),$T$7:$T$31,0))="","",INDEX($P$7:$P$31,MATCH(SMALL($T$7:$T$31,10),$T$7:$T$31,0))))</f>
        <v/>
      </c>
      <c r="E48" s="165" t="str">
        <f>IF(INDEX($Q$7:$Q$31,MATCH(SMALL($T$7:$T$31,10),$T$7:$T$31,0))="","",IF(INDEX($Q$7:$Q$31,MATCH(SMALL($T$7:$T$31,10),$T$7:$T$31,0))="","",INDEX($Q$7:$Q$31,MATCH(SMALL($T$7:$T$31,10),$T$7:$T$31,0))))</f>
        <v/>
      </c>
      <c r="F48" s="165"/>
      <c r="G48" s="165"/>
      <c r="H48" s="165"/>
      <c r="I48" s="165"/>
      <c r="J48" s="165"/>
      <c r="K48" s="165"/>
      <c r="L48" s="165"/>
      <c r="M48" s="165"/>
      <c r="N48" s="165"/>
      <c r="O48" s="165"/>
      <c r="P48" s="165"/>
      <c r="Q48" s="165"/>
      <c r="R48" s="165"/>
      <c r="S48" s="165"/>
      <c r="T48" s="165"/>
    </row>
    <row r="49" ht="24" customHeight="1">
      <c r="A49" s="188" t="str">
        <f>IF(INDEX($Q$7:$Q$31,MATCH(SMALL($T$7:$T$31,11),$T$7:$T$31,0))="","",IF(INDEX($R$7:$R$31,MATCH(SMALL($T$7:$T$31,11),$T$7:$T$31,0))="","",INDEX($R$7:$R$31,MATCH(SMALL($T$7:$T$31,11),$T$7:$T$31,0))))</f>
        <v/>
      </c>
      <c r="B49" s="165" t="str">
        <f>IF(INDEX($Q$7:$Q$31,MATCH(SMALL($T$7:$T$31,11),$T$7:$T$31,0))="","",IF(INDEX($A$7:$A$31,MATCH(SMALL($T$7:$T$31,11),$T$7:$T$31,0))="","",INDEX($A$7:$A$31,MATCH(SMALL($T$7:$T$31,11),$T$7:$T$31,0))))</f>
        <v/>
      </c>
      <c r="C49" s="165" t="str">
        <f>IF(INDEX($Q$7:$Q$31,MATCH(SMALL($T$7:$T$31,11),$T$7:$T$31,0))="","",IF(INDEX($B$7:$B$31,MATCH(SMALL($T$7:$T$31,11),$T$7:$T$31,0))="","",INDEX($B$7:$B$31,MATCH(SMALL($T$7:$T$31,11),$T$7:$T$31,0))))</f>
        <v/>
      </c>
      <c r="D49" s="188" t="str">
        <f>IF(INDEX($Q$7:$Q$31,MATCH(SMALL($T$7:$T$31,11),$T$7:$T$31,0))="","",IF(INDEX($P$7:$P$31,MATCH(SMALL($T$7:$T$31,11),$T$7:$T$31,0))="","",INDEX($P$7:$P$31,MATCH(SMALL($T$7:$T$31,11),$T$7:$T$31,0))))</f>
        <v/>
      </c>
      <c r="E49" s="165" t="str">
        <f>IF(INDEX($Q$7:$Q$31,MATCH(SMALL($T$7:$T$31,11),$T$7:$T$31,0))="","",IF(INDEX($Q$7:$Q$31,MATCH(SMALL($T$7:$T$31,11),$T$7:$T$31,0))="","",INDEX($Q$7:$Q$31,MATCH(SMALL($T$7:$T$31,11),$T$7:$T$31,0))))</f>
        <v/>
      </c>
      <c r="F49" s="165"/>
      <c r="G49" s="165"/>
      <c r="H49" s="165"/>
      <c r="I49" s="165"/>
      <c r="J49" s="165"/>
      <c r="K49" s="165"/>
      <c r="L49" s="165"/>
      <c r="M49" s="165"/>
      <c r="N49" s="165"/>
      <c r="O49" s="165"/>
      <c r="P49" s="165"/>
      <c r="Q49" s="165"/>
      <c r="R49" s="165"/>
      <c r="S49" s="165"/>
      <c r="T49" s="165"/>
    </row>
    <row r="50" ht="24" customHeight="1">
      <c r="A50" s="188" t="str">
        <f>IF(INDEX($Q$7:$Q$31,MATCH(SMALL($T$7:$T$31,12),$T$7:$T$31,0))="","",IF(INDEX($R$7:$R$31,MATCH(SMALL($T$7:$T$31,12),$T$7:$T$31,0))="","",INDEX($R$7:$R$31,MATCH(SMALL($T$7:$T$31,12),$T$7:$T$31,0))))</f>
        <v/>
      </c>
      <c r="B50" s="165" t="str">
        <f>IF(INDEX($Q$7:$Q$31,MATCH(SMALL($T$7:$T$31,12),$T$7:$T$31,0))="","",IF(INDEX($A$7:$A$31,MATCH(SMALL($T$7:$T$31,12),$T$7:$T$31,0))="","",INDEX($A$7:$A$31,MATCH(SMALL($T$7:$T$31,12),$T$7:$T$31,0))))</f>
        <v/>
      </c>
      <c r="C50" s="165" t="str">
        <f>IF(INDEX($Q$7:$Q$31,MATCH(SMALL($T$7:$T$31,12),$T$7:$T$31,0))="","",IF(INDEX($B$7:$B$31,MATCH(SMALL($T$7:$T$31,12),$T$7:$T$31,0))="","",INDEX($B$7:$B$31,MATCH(SMALL($T$7:$T$31,12),$T$7:$T$31,0))))</f>
        <v/>
      </c>
      <c r="D50" s="188" t="str">
        <f>IF(INDEX($Q$7:$Q$31,MATCH(SMALL($T$7:$T$31,12),$T$7:$T$31,0))="","",IF(INDEX($P$7:$P$31,MATCH(SMALL($T$7:$T$31,12),$T$7:$T$31,0))="","",INDEX($P$7:$P$31,MATCH(SMALL($T$7:$T$31,12),$T$7:$T$31,0))))</f>
        <v/>
      </c>
      <c r="E50" s="165" t="str">
        <f>IF(INDEX($Q$7:$Q$31,MATCH(SMALL($T$7:$T$31,12),$T$7:$T$31,0))="","",IF(INDEX($Q$7:$Q$31,MATCH(SMALL($T$7:$T$31,12),$T$7:$T$31,0))="","",INDEX($Q$7:$Q$31,MATCH(SMALL($T$7:$T$31,12),$T$7:$T$31,0))))</f>
        <v/>
      </c>
      <c r="F50" s="165"/>
      <c r="G50" s="165"/>
      <c r="H50" s="165"/>
      <c r="I50" s="165"/>
      <c r="J50" s="165"/>
      <c r="K50" s="165"/>
      <c r="L50" s="165"/>
      <c r="M50" s="165"/>
      <c r="N50" s="165"/>
      <c r="O50" s="165"/>
      <c r="P50" s="165"/>
      <c r="Q50" s="165"/>
      <c r="R50" s="165"/>
      <c r="S50" s="165"/>
      <c r="T50" s="165"/>
    </row>
    <row r="51" ht="24" customHeight="1">
      <c r="A51" s="188" t="str">
        <f>IF(INDEX($Q$7:$Q$31,MATCH(SMALL($T$7:$T$31,13),$T$7:$T$31,0))="","",IF(INDEX($R$7:$R$31,MATCH(SMALL($T$7:$T$31,13),$T$7:$T$31,0))="","",INDEX($R$7:$R$31,MATCH(SMALL($T$7:$T$31,13),$T$7:$T$31,0))))</f>
        <v/>
      </c>
      <c r="B51" s="165" t="str">
        <f>IF(INDEX($Q$7:$Q$31,MATCH(SMALL($T$7:$T$31,13),$T$7:$T$31,0))="","",IF(INDEX($A$7:$A$31,MATCH(SMALL($T$7:$T$31,13),$T$7:$T$31,0))="","",INDEX($A$7:$A$31,MATCH(SMALL($T$7:$T$31,13),$T$7:$T$31,0))))</f>
        <v/>
      </c>
      <c r="C51" s="165" t="str">
        <f>IF(INDEX($Q$7:$Q$31,MATCH(SMALL($T$7:$T$31,13),$T$7:$T$31,0))="","",IF(INDEX($B$7:$B$31,MATCH(SMALL($T$7:$T$31,13),$T$7:$T$31,0))="","",INDEX($B$7:$B$31,MATCH(SMALL($T$7:$T$31,13),$T$7:$T$31,0))))</f>
        <v/>
      </c>
      <c r="D51" s="188" t="str">
        <f>IF(INDEX($Q$7:$Q$31,MATCH(SMALL($T$7:$T$31,13),$T$7:$T$31,0))="","",IF(INDEX($P$7:$P$31,MATCH(SMALL($T$7:$T$31,13),$T$7:$T$31,0))="","",INDEX($P$7:$P$31,MATCH(SMALL($T$7:$T$31,13),$T$7:$T$31,0))))</f>
        <v/>
      </c>
      <c r="E51" s="165" t="str">
        <f>IF(INDEX($Q$7:$Q$31,MATCH(SMALL($T$7:$T$31,13),$T$7:$T$31,0))="","",IF(INDEX($Q$7:$Q$31,MATCH(SMALL($T$7:$T$31,13),$T$7:$T$31,0))="","",INDEX($Q$7:$Q$31,MATCH(SMALL($T$7:$T$31,13),$T$7:$T$31,0))))</f>
        <v/>
      </c>
      <c r="F51" s="165"/>
      <c r="G51" s="165"/>
      <c r="H51" s="165"/>
      <c r="I51" s="165"/>
      <c r="J51" s="165"/>
      <c r="K51" s="165"/>
      <c r="L51" s="165"/>
      <c r="M51" s="165"/>
      <c r="N51" s="165"/>
      <c r="O51" s="165"/>
      <c r="P51" s="165"/>
      <c r="Q51" s="165"/>
      <c r="R51" s="165"/>
      <c r="S51" s="165"/>
      <c r="T51" s="165"/>
    </row>
    <row r="52" ht="24" customHeight="1">
      <c r="A52" s="188" t="str">
        <f>IF(INDEX($Q$7:$Q$31,MATCH(SMALL($T$7:$T$31,14),$T$7:$T$31,0))="","",IF(INDEX($R$7:$R$31,MATCH(SMALL($T$7:$T$31,14),$T$7:$T$31,0))="","",INDEX($R$7:$R$31,MATCH(SMALL($T$7:$T$31,14),$T$7:$T$31,0))))</f>
        <v/>
      </c>
      <c r="B52" s="165" t="str">
        <f>IF(INDEX($Q$7:$Q$31,MATCH(SMALL($T$7:$T$31,14),$T$7:$T$31,0))="","",IF(INDEX($A$7:$A$31,MATCH(SMALL($T$7:$T$31,14),$T$7:$T$31,0))="","",INDEX($A$7:$A$31,MATCH(SMALL($T$7:$T$31,14),$T$7:$T$31,0))))</f>
        <v/>
      </c>
      <c r="C52" s="165" t="str">
        <f>IF(INDEX($Q$7:$Q$31,MATCH(SMALL($T$7:$T$31,14),$T$7:$T$31,0))="","",IF(INDEX($B$7:$B$31,MATCH(SMALL($T$7:$T$31,14),$T$7:$T$31,0))="","",INDEX($B$7:$B$31,MATCH(SMALL($T$7:$T$31,14),$T$7:$T$31,0))))</f>
        <v/>
      </c>
      <c r="D52" s="188" t="str">
        <f>IF(INDEX($Q$7:$Q$31,MATCH(SMALL($T$7:$T$31,14),$T$7:$T$31,0))="","",IF(INDEX($P$7:$P$31,MATCH(SMALL($T$7:$T$31,14),$T$7:$T$31,0))="","",INDEX($P$7:$P$31,MATCH(SMALL($T$7:$T$31,14),$T$7:$T$31,0))))</f>
        <v/>
      </c>
      <c r="E52" s="165" t="str">
        <f>IF(INDEX($Q$7:$Q$31,MATCH(SMALL($T$7:$T$31,14),$T$7:$T$31,0))="","",IF(INDEX($Q$7:$Q$31,MATCH(SMALL($T$7:$T$31,14),$T$7:$T$31,0))="","",INDEX($Q$7:$Q$31,MATCH(SMALL($T$7:$T$31,14),$T$7:$T$31,0))))</f>
        <v/>
      </c>
      <c r="F52" s="165"/>
      <c r="G52" s="165"/>
      <c r="H52" s="165"/>
      <c r="I52" s="165"/>
      <c r="J52" s="165"/>
      <c r="K52" s="165"/>
      <c r="L52" s="165"/>
      <c r="M52" s="165"/>
      <c r="N52" s="165"/>
      <c r="O52" s="165"/>
      <c r="P52" s="165"/>
      <c r="Q52" s="165"/>
      <c r="R52" s="165"/>
      <c r="S52" s="165"/>
      <c r="T52" s="165"/>
    </row>
    <row r="53" ht="24" customHeight="1">
      <c r="A53" s="188" t="str">
        <f>IF(INDEX($Q$7:$Q$31,MATCH(SMALL($T$7:$T$31,15),$T$7:$T$31,0))="","",IF(INDEX($R$7:$R$31,MATCH(SMALL($T$7:$T$31,15),$T$7:$T$31,0))="","",INDEX($R$7:$R$31,MATCH(SMALL($T$7:$T$31,15),$T$7:$T$31,0))))</f>
        <v/>
      </c>
      <c r="B53" s="165" t="str">
        <f>IF(INDEX($Q$7:$Q$31,MATCH(SMALL($T$7:$T$31,15),$T$7:$T$31,0))="","",IF(INDEX($A$7:$A$31,MATCH(SMALL($T$7:$T$31,15),$T$7:$T$31,0))="","",INDEX($A$7:$A$31,MATCH(SMALL($T$7:$T$31,15),$T$7:$T$31,0))))</f>
        <v/>
      </c>
      <c r="C53" s="165" t="str">
        <f>IF(INDEX($Q$7:$Q$31,MATCH(SMALL($T$7:$T$31,15),$T$7:$T$31,0))="","",IF(INDEX($B$7:$B$31,MATCH(SMALL($T$7:$T$31,15),$T$7:$T$31,0))="","",INDEX($B$7:$B$31,MATCH(SMALL($T$7:$T$31,15),$T$7:$T$31,0))))</f>
        <v/>
      </c>
      <c r="D53" s="188" t="str">
        <f>IF(INDEX($Q$7:$Q$31,MATCH(SMALL($T$7:$T$31,15),$T$7:$T$31,0))="","",IF(INDEX($P$7:$P$31,MATCH(SMALL($T$7:$T$31,15),$T$7:$T$31,0))="","",INDEX($P$7:$P$31,MATCH(SMALL($T$7:$T$31,15),$T$7:$T$31,0))))</f>
        <v/>
      </c>
      <c r="E53" s="165" t="str">
        <f>IF(INDEX($Q$7:$Q$31,MATCH(SMALL($T$7:$T$31,15),$T$7:$T$31,0))="","",IF(INDEX($Q$7:$Q$31,MATCH(SMALL($T$7:$T$31,15),$T$7:$T$31,0))="","",INDEX($Q$7:$Q$31,MATCH(SMALL($T$7:$T$31,15),$T$7:$T$31,0))))</f>
        <v/>
      </c>
      <c r="F53" s="165"/>
      <c r="G53" s="165"/>
      <c r="H53" s="165"/>
      <c r="I53" s="165"/>
      <c r="J53" s="165"/>
      <c r="K53" s="165"/>
      <c r="L53" s="165"/>
      <c r="M53" s="165"/>
      <c r="N53" s="165"/>
      <c r="O53" s="165"/>
      <c r="P53" s="165"/>
      <c r="Q53" s="165"/>
      <c r="R53" s="165"/>
      <c r="S53" s="165"/>
      <c r="T53" s="165"/>
    </row>
    <row r="54" ht="24" customHeight="1">
      <c r="A54" s="188" t="str">
        <f>IF(INDEX($Q$7:$Q$31,MATCH(SMALL($T$7:$T$31,16),$T$7:$T$31,0))="","",IF(INDEX($R$7:$R$31,MATCH(SMALL($T$7:$T$31,16),$T$7:$T$31,0))="","",INDEX($R$7:$R$31,MATCH(SMALL($T$7:$T$31,16),$T$7:$T$31,0))))</f>
        <v/>
      </c>
      <c r="B54" s="165" t="str">
        <f>IF(INDEX($Q$7:$Q$31,MATCH(SMALL($T$7:$T$31,16),$T$7:$T$31,0))="","",IF(INDEX($A$7:$A$31,MATCH(SMALL($T$7:$T$31,16),$T$7:$T$31,0))="","",INDEX($A$7:$A$31,MATCH(SMALL($T$7:$T$31,16),$T$7:$T$31,0))))</f>
        <v/>
      </c>
      <c r="C54" s="165" t="str">
        <f>IF(INDEX($Q$7:$Q$31,MATCH(SMALL($T$7:$T$31,16),$T$7:$T$31,0))="","",IF(INDEX($B$7:$B$31,MATCH(SMALL($T$7:$T$31,16),$T$7:$T$31,0))="","",INDEX($B$7:$B$31,MATCH(SMALL($T$7:$T$31,16),$T$7:$T$31,0))))</f>
        <v/>
      </c>
      <c r="D54" s="188" t="str">
        <f>IF(INDEX($Q$7:$Q$31,MATCH(SMALL($T$7:$T$31,16),$T$7:$T$31,0))="","",IF(INDEX($P$7:$P$31,MATCH(SMALL($T$7:$T$31,16),$T$7:$T$31,0))="","",INDEX($P$7:$P$31,MATCH(SMALL($T$7:$T$31,16),$T$7:$T$31,0))))</f>
        <v/>
      </c>
      <c r="E54" s="165" t="str">
        <f>IF(INDEX($Q$7:$Q$31,MATCH(SMALL($T$7:$T$31,16),$T$7:$T$31,0))="","",IF(INDEX($Q$7:$Q$31,MATCH(SMALL($T$7:$T$31,16),$T$7:$T$31,0))="","",INDEX($Q$7:$Q$31,MATCH(SMALL($T$7:$T$31,16),$T$7:$T$31,0))))</f>
        <v/>
      </c>
      <c r="F54" s="165"/>
      <c r="G54" s="165"/>
      <c r="H54" s="165"/>
      <c r="I54" s="165"/>
      <c r="J54" s="165"/>
      <c r="K54" s="165"/>
      <c r="L54" s="165"/>
      <c r="M54" s="165"/>
      <c r="N54" s="165"/>
      <c r="O54" s="165"/>
      <c r="P54" s="165"/>
      <c r="Q54" s="165"/>
      <c r="R54" s="165"/>
      <c r="S54" s="165"/>
      <c r="T54" s="165"/>
    </row>
    <row r="55" ht="24" customHeight="1">
      <c r="A55" s="188" t="str">
        <f>IF(INDEX($Q$7:$Q$31,MATCH(SMALL($T$7:$T$31,17),$T$7:$T$31,0))="","",IF(INDEX($R$7:$R$31,MATCH(SMALL($T$7:$T$31,17),$T$7:$T$31,0))="","",INDEX($R$7:$R$31,MATCH(SMALL($T$7:$T$31,17),$T$7:$T$31,0))))</f>
        <v/>
      </c>
      <c r="B55" s="165" t="str">
        <f>IF(INDEX($Q$7:$Q$31,MATCH(SMALL($T$7:$T$31,17),$T$7:$T$31,0))="","",IF(INDEX($A$7:$A$31,MATCH(SMALL($T$7:$T$31,17),$T$7:$T$31,0))="","",INDEX($A$7:$A$31,MATCH(SMALL($T$7:$T$31,17),$T$7:$T$31,0))))</f>
        <v/>
      </c>
      <c r="C55" s="165" t="str">
        <f>IF(INDEX($Q$7:$Q$31,MATCH(SMALL($T$7:$T$31,17),$T$7:$T$31,0))="","",IF(INDEX($B$7:$B$31,MATCH(SMALL($T$7:$T$31,17),$T$7:$T$31,0))="","",INDEX($B$7:$B$31,MATCH(SMALL($T$7:$T$31,17),$T$7:$T$31,0))))</f>
        <v/>
      </c>
      <c r="D55" s="188" t="str">
        <f>IF(INDEX($Q$7:$Q$31,MATCH(SMALL($T$7:$T$31,17),$T$7:$T$31,0))="","",IF(INDEX($P$7:$P$31,MATCH(SMALL($T$7:$T$31,17),$T$7:$T$31,0))="","",INDEX($P$7:$P$31,MATCH(SMALL($T$7:$T$31,17),$T$7:$T$31,0))))</f>
        <v/>
      </c>
      <c r="E55" s="165" t="str">
        <f>IF(INDEX($Q$7:$Q$31,MATCH(SMALL($T$7:$T$31,17),$T$7:$T$31,0))="","",IF(INDEX($Q$7:$Q$31,MATCH(SMALL($T$7:$T$31,17),$T$7:$T$31,0))="","",INDEX($Q$7:$Q$31,MATCH(SMALL($T$7:$T$31,17),$T$7:$T$31,0))))</f>
        <v/>
      </c>
      <c r="F55" s="165"/>
      <c r="G55" s="165"/>
      <c r="H55" s="165"/>
      <c r="I55" s="165"/>
      <c r="J55" s="165"/>
      <c r="K55" s="165"/>
      <c r="L55" s="165"/>
      <c r="M55" s="165"/>
      <c r="N55" s="165"/>
      <c r="O55" s="165"/>
      <c r="P55" s="165"/>
      <c r="Q55" s="165"/>
      <c r="R55" s="165"/>
      <c r="S55" s="165"/>
      <c r="T55" s="165"/>
    </row>
    <row r="56" ht="24" customHeight="1">
      <c r="A56" s="188" t="str">
        <f>IF(INDEX($Q$7:$Q$31,MATCH(SMALL($T$7:$T$31,18),$T$7:$T$31,0))="","",IF(INDEX($R$7:$R$31,MATCH(SMALL($T$7:$T$31,18),$T$7:$T$31,0))="","",INDEX($R$7:$R$31,MATCH(SMALL($T$7:$T$31,18),$T$7:$T$31,0))))</f>
        <v/>
      </c>
      <c r="B56" s="165" t="str">
        <f>IF(INDEX($Q$7:$Q$31,MATCH(SMALL($T$7:$T$31,18),$T$7:$T$31,0))="","",IF(INDEX($A$7:$A$31,MATCH(SMALL($T$7:$T$31,18),$T$7:$T$31,0))="","",INDEX($A$7:$A$31,MATCH(SMALL($T$7:$T$31,18),$T$7:$T$31,0))))</f>
        <v/>
      </c>
      <c r="C56" s="165" t="str">
        <f>IF(INDEX($Q$7:$Q$31,MATCH(SMALL($T$7:$T$31,18),$T$7:$T$31,0))="","",IF(INDEX($B$7:$B$31,MATCH(SMALL($T$7:$T$31,18),$T$7:$T$31,0))="","",INDEX($B$7:$B$31,MATCH(SMALL($T$7:$T$31,18),$T$7:$T$31,0))))</f>
        <v/>
      </c>
      <c r="D56" s="188" t="str">
        <f>IF(INDEX($Q$7:$Q$31,MATCH(SMALL($T$7:$T$31,18),$T$7:$T$31,0))="","",IF(INDEX($P$7:$P$31,MATCH(SMALL($T$7:$T$31,18),$T$7:$T$31,0))="","",INDEX($P$7:$P$31,MATCH(SMALL($T$7:$T$31,18),$T$7:$T$31,0))))</f>
        <v/>
      </c>
      <c r="E56" s="165" t="str">
        <f>IF(INDEX($Q$7:$Q$31,MATCH(SMALL($T$7:$T$31,18),$T$7:$T$31,0))="","",IF(INDEX($Q$7:$Q$31,MATCH(SMALL($T$7:$T$31,18),$T$7:$T$31,0))="","",INDEX($Q$7:$Q$31,MATCH(SMALL($T$7:$T$31,18),$T$7:$T$31,0))))</f>
        <v/>
      </c>
      <c r="F56" s="165"/>
      <c r="G56" s="165"/>
      <c r="H56" s="165"/>
      <c r="I56" s="165"/>
      <c r="J56" s="165"/>
      <c r="K56" s="165"/>
      <c r="L56" s="165"/>
      <c r="M56" s="165"/>
      <c r="N56" s="165"/>
      <c r="O56" s="165"/>
      <c r="P56" s="165"/>
      <c r="Q56" s="165"/>
      <c r="R56" s="165"/>
      <c r="S56" s="165"/>
      <c r="T56" s="165"/>
    </row>
    <row r="57" ht="24" customHeight="1">
      <c r="A57" s="188" t="str">
        <f>IF(INDEX($Q$7:$Q$31,MATCH(SMALL($T$7:$T$31,19),$T$7:$T$31,0))="","",IF(INDEX($R$7:$R$31,MATCH(SMALL($T$7:$T$31,19),$T$7:$T$31,0))="","",INDEX($R$7:$R$31,MATCH(SMALL($T$7:$T$31,19),$T$7:$T$31,0))))</f>
        <v/>
      </c>
      <c r="B57" s="165" t="str">
        <f>IF(INDEX($Q$7:$Q$31,MATCH(SMALL($T$7:$T$31,19),$T$7:$T$31,0))="","",IF(INDEX($A$7:$A$31,MATCH(SMALL($T$7:$T$31,19),$T$7:$T$31,0))="","",INDEX($A$7:$A$31,MATCH(SMALL($T$7:$T$31,19),$T$7:$T$31,0))))</f>
        <v/>
      </c>
      <c r="C57" s="165" t="str">
        <f>IF(INDEX($Q$7:$Q$31,MATCH(SMALL($T$7:$T$31,19),$T$7:$T$31,0))="","",IF(INDEX($B$7:$B$31,MATCH(SMALL($T$7:$T$31,19),$T$7:$T$31,0))="","",INDEX($B$7:$B$31,MATCH(SMALL($T$7:$T$31,19),$T$7:$T$31,0))))</f>
        <v/>
      </c>
      <c r="D57" s="188" t="str">
        <f>IF(INDEX($Q$7:$Q$31,MATCH(SMALL($T$7:$T$31,19),$T$7:$T$31,0))="","",IF(INDEX($P$7:$P$31,MATCH(SMALL($T$7:$T$31,19),$T$7:$T$31,0))="","",INDEX($P$7:$P$31,MATCH(SMALL($T$7:$T$31,19),$T$7:$T$31,0))))</f>
        <v/>
      </c>
      <c r="E57" s="165" t="str">
        <f>IF(INDEX($Q$7:$Q$31,MATCH(SMALL($T$7:$T$31,19),$T$7:$T$31,0))="","",IF(INDEX($Q$7:$Q$31,MATCH(SMALL($T$7:$T$31,19),$T$7:$T$31,0))="","",INDEX($Q$7:$Q$31,MATCH(SMALL($T$7:$T$31,19),$T$7:$T$31,0))))</f>
        <v/>
      </c>
      <c r="F57" s="165"/>
      <c r="G57" s="165"/>
      <c r="H57" s="165"/>
      <c r="I57" s="165"/>
      <c r="J57" s="165"/>
      <c r="K57" s="165"/>
      <c r="L57" s="165"/>
      <c r="M57" s="165"/>
      <c r="N57" s="165"/>
      <c r="O57" s="165"/>
      <c r="P57" s="165"/>
      <c r="Q57" s="165"/>
      <c r="R57" s="165"/>
      <c r="S57" s="165"/>
      <c r="T57" s="165"/>
    </row>
    <row r="58" ht="24" customHeight="1">
      <c r="A58" s="188" t="str">
        <f>IF(INDEX($Q$7:$Q$31,MATCH(SMALL($T$7:$T$31,20),$T$7:$T$31,0))="","",IF(INDEX($R$7:$R$31,MATCH(SMALL($T$7:$T$31,20),$T$7:$T$31,0))="","",INDEX($R$7:$R$31,MATCH(SMALL($T$7:$T$31,20),$T$7:$T$31,0))))</f>
        <v/>
      </c>
      <c r="B58" s="165" t="str">
        <f>IF(INDEX($Q$7:$Q$31,MATCH(SMALL($T$7:$T$31,20),$T$7:$T$31,0))="","",IF(INDEX($A$7:$A$31,MATCH(SMALL($T$7:$T$31,20),$T$7:$T$31,0))="","",INDEX($A$7:$A$31,MATCH(SMALL($T$7:$T$31,20),$T$7:$T$31,0))))</f>
        <v/>
      </c>
      <c r="C58" s="165" t="str">
        <f>IF(INDEX($Q$7:$Q$31,MATCH(SMALL($T$7:$T$31,20),$T$7:$T$31,0))="","",IF(INDEX($B$7:$B$31,MATCH(SMALL($T$7:$T$31,20),$T$7:$T$31,0))="","",INDEX($B$7:$B$31,MATCH(SMALL($T$7:$T$31,20),$T$7:$T$31,0))))</f>
        <v/>
      </c>
      <c r="D58" s="188" t="str">
        <f>IF(INDEX($Q$7:$Q$31,MATCH(SMALL($T$7:$T$31,20),$T$7:$T$31,0))="","",IF(INDEX($P$7:$P$31,MATCH(SMALL($T$7:$T$31,20),$T$7:$T$31,0))="","",INDEX($P$7:$P$31,MATCH(SMALL($T$7:$T$31,20),$T$7:$T$31,0))))</f>
        <v/>
      </c>
      <c r="E58" s="165" t="str">
        <f>IF(INDEX($Q$7:$Q$31,MATCH(SMALL($T$7:$T$31,20),$T$7:$T$31,0))="","",IF(INDEX($Q$7:$Q$31,MATCH(SMALL($T$7:$T$31,20),$T$7:$T$31,0))="","",INDEX($Q$7:$Q$31,MATCH(SMALL($T$7:$T$31,20),$T$7:$T$31,0))))</f>
        <v/>
      </c>
      <c r="F58" s="165"/>
      <c r="G58" s="165"/>
      <c r="H58" s="165"/>
      <c r="I58" s="165"/>
      <c r="J58" s="165"/>
      <c r="K58" s="165"/>
      <c r="L58" s="165"/>
      <c r="M58" s="165"/>
      <c r="N58" s="165"/>
      <c r="O58" s="165"/>
      <c r="P58" s="165"/>
      <c r="Q58" s="165"/>
      <c r="R58" s="165"/>
      <c r="S58" s="165"/>
      <c r="T58" s="165"/>
    </row>
    <row r="59" ht="24" customHeight="1">
      <c r="A59" s="188" t="str">
        <f>IF(INDEX($Q$7:$Q$31,MATCH(SMALL($T$7:$T$31,21),$T$7:$T$31,0))="","",IF(INDEX($R$7:$R$31,MATCH(SMALL($T$7:$T$31,21),$T$7:$T$31,0))="","",INDEX($R$7:$R$31,MATCH(SMALL($T$7:$T$31,21),$T$7:$T$31,0))))</f>
        <v/>
      </c>
      <c r="B59" s="165" t="str">
        <f>IF(INDEX($Q$7:$Q$31,MATCH(SMALL($T$7:$T$31,21),$T$7:$T$31,0))="","",IF(INDEX($A$7:$A$31,MATCH(SMALL($T$7:$T$31,21),$T$7:$T$31,0))="","",INDEX($A$7:$A$31,MATCH(SMALL($T$7:$T$31,21),$T$7:$T$31,0))))</f>
        <v/>
      </c>
      <c r="C59" s="165" t="str">
        <f>IF(INDEX($Q$7:$Q$31,MATCH(SMALL($T$7:$T$31,21),$T$7:$T$31,0))="","",IF(INDEX($B$7:$B$31,MATCH(SMALL($T$7:$T$31,21),$T$7:$T$31,0))="","",INDEX($B$7:$B$31,MATCH(SMALL($T$7:$T$31,21),$T$7:$T$31,0))))</f>
        <v/>
      </c>
      <c r="D59" s="188" t="str">
        <f>IF(INDEX($Q$7:$Q$31,MATCH(SMALL($T$7:$T$31,21),$T$7:$T$31,0))="","",IF(INDEX($P$7:$P$31,MATCH(SMALL($T$7:$T$31,21),$T$7:$T$31,0))="","",INDEX($P$7:$P$31,MATCH(SMALL($T$7:$T$31,21),$T$7:$T$31,0))))</f>
        <v/>
      </c>
      <c r="E59" s="165" t="str">
        <f>IF(INDEX($Q$7:$Q$31,MATCH(SMALL($T$7:$T$31,21),$T$7:$T$31,0))="","",IF(INDEX($Q$7:$Q$31,MATCH(SMALL($T$7:$T$31,21),$T$7:$T$31,0))="","",INDEX($Q$7:$Q$31,MATCH(SMALL($T$7:$T$31,21),$T$7:$T$31,0))))</f>
        <v/>
      </c>
      <c r="F59" s="165"/>
      <c r="G59" s="165"/>
      <c r="H59" s="165"/>
      <c r="I59" s="165"/>
      <c r="J59" s="165"/>
      <c r="K59" s="165"/>
      <c r="L59" s="165"/>
      <c r="M59" s="165"/>
      <c r="N59" s="165"/>
      <c r="O59" s="165"/>
      <c r="P59" s="165"/>
      <c r="Q59" s="165"/>
      <c r="R59" s="165"/>
      <c r="S59" s="165"/>
      <c r="T59" s="165"/>
    </row>
    <row r="60" ht="24" customHeight="1">
      <c r="A60" s="188" t="str">
        <f>IF(INDEX($Q$7:$Q$31,MATCH(SMALL($T$7:$T$31,22),$T$7:$T$31,0))="","",IF(INDEX($R$7:$R$31,MATCH(SMALL($T$7:$T$31,22),$T$7:$T$31,0))="","",INDEX($R$7:$R$31,MATCH(SMALL($T$7:$T$31,22),$T$7:$T$31,0))))</f>
        <v/>
      </c>
      <c r="B60" s="165" t="str">
        <f>IF(INDEX($Q$7:$Q$31,MATCH(SMALL($T$7:$T$31,22),$T$7:$T$31,0))="","",IF(INDEX($A$7:$A$31,MATCH(SMALL($T$7:$T$31,22),$T$7:$T$31,0))="","",INDEX($A$7:$A$31,MATCH(SMALL($T$7:$T$31,22),$T$7:$T$31,0))))</f>
        <v/>
      </c>
      <c r="C60" s="165" t="str">
        <f>IF(INDEX($Q$7:$Q$31,MATCH(SMALL($T$7:$T$31,22),$T$7:$T$31,0))="","",IF(INDEX($B$7:$B$31,MATCH(SMALL($T$7:$T$31,22),$T$7:$T$31,0))="","",INDEX($B$7:$B$31,MATCH(SMALL($T$7:$T$31,22),$T$7:$T$31,0))))</f>
        <v/>
      </c>
      <c r="D60" s="188" t="str">
        <f>IF(INDEX($Q$7:$Q$31,MATCH(SMALL($T$7:$T$31,22),$T$7:$T$31,0))="","",IF(INDEX($P$7:$P$31,MATCH(SMALL($T$7:$T$31,22),$T$7:$T$31,0))="","",INDEX($P$7:$P$31,MATCH(SMALL($T$7:$T$31,22),$T$7:$T$31,0))))</f>
        <v/>
      </c>
      <c r="E60" s="165" t="str">
        <f>IF(INDEX($Q$7:$Q$31,MATCH(SMALL($T$7:$T$31,22),$T$7:$T$31,0))="","",IF(INDEX($Q$7:$Q$31,MATCH(SMALL($T$7:$T$31,22),$T$7:$T$31,0))="","",INDEX($Q$7:$Q$31,MATCH(SMALL($T$7:$T$31,22),$T$7:$T$31,0))))</f>
        <v/>
      </c>
      <c r="F60" s="165"/>
      <c r="G60" s="165"/>
      <c r="H60" s="165"/>
      <c r="I60" s="165"/>
      <c r="J60" s="165"/>
      <c r="K60" s="165"/>
      <c r="L60" s="165"/>
      <c r="M60" s="165"/>
      <c r="N60" s="165"/>
      <c r="O60" s="165"/>
      <c r="P60" s="165"/>
      <c r="Q60" s="165"/>
      <c r="R60" s="165"/>
      <c r="S60" s="165"/>
      <c r="T60" s="165"/>
    </row>
    <row r="61" ht="24" customHeight="1">
      <c r="A61" s="188" t="str">
        <f>IF(INDEX($Q$7:$Q$31,MATCH(SMALL($T$7:$T$31,23),$T$7:$T$31,0))="","",IF(INDEX($R$7:$R$31,MATCH(SMALL($T$7:$T$31,23),$T$7:$T$31,0))="","",INDEX($R$7:$R$31,MATCH(SMALL($T$7:$T$31,23),$T$7:$T$31,0))))</f>
        <v/>
      </c>
      <c r="B61" s="165" t="str">
        <f>IF(INDEX($Q$7:$Q$31,MATCH(SMALL($T$7:$T$31,23),$T$7:$T$31,0))="","",IF(INDEX($A$7:$A$31,MATCH(SMALL($T$7:$T$31,23),$T$7:$T$31,0))="","",INDEX($A$7:$A$31,MATCH(SMALL($T$7:$T$31,23),$T$7:$T$31,0))))</f>
        <v/>
      </c>
      <c r="C61" s="165" t="str">
        <f>IF(INDEX($Q$7:$Q$31,MATCH(SMALL($T$7:$T$31,23),$T$7:$T$31,0))="","",IF(INDEX($B$7:$B$31,MATCH(SMALL($T$7:$T$31,23),$T$7:$T$31,0))="","",INDEX($B$7:$B$31,MATCH(SMALL($T$7:$T$31,23),$T$7:$T$31,0))))</f>
        <v/>
      </c>
      <c r="D61" s="188" t="str">
        <f>IF(INDEX($Q$7:$Q$31,MATCH(SMALL($T$7:$T$31,23),$T$7:$T$31,0))="","",IF(INDEX($P$7:$P$31,MATCH(SMALL($T$7:$T$31,23),$T$7:$T$31,0))="","",INDEX($P$7:$P$31,MATCH(SMALL($T$7:$T$31,23),$T$7:$T$31,0))))</f>
        <v/>
      </c>
      <c r="E61" s="165" t="str">
        <f>IF(INDEX($Q$7:$Q$31,MATCH(SMALL($T$7:$T$31,23),$T$7:$T$31,0))="","",IF(INDEX($Q$7:$Q$31,MATCH(SMALL($T$7:$T$31,23),$T$7:$T$31,0))="","",INDEX($Q$7:$Q$31,MATCH(SMALL($T$7:$T$31,23),$T$7:$T$31,0))))</f>
        <v/>
      </c>
      <c r="F61" s="165"/>
      <c r="G61" s="165"/>
      <c r="H61" s="165"/>
      <c r="I61" s="165"/>
      <c r="J61" s="165"/>
      <c r="K61" s="165"/>
      <c r="L61" s="165"/>
      <c r="M61" s="165"/>
      <c r="N61" s="165"/>
      <c r="O61" s="165"/>
      <c r="P61" s="165"/>
      <c r="Q61" s="165"/>
      <c r="R61" s="165"/>
      <c r="S61" s="165"/>
      <c r="T61" s="165"/>
    </row>
    <row r="62" ht="24" customHeight="1">
      <c r="A62" s="188" t="str">
        <f>IF(INDEX($Q$7:$Q$31,MATCH(SMALL($T$7:$T$31,24),$T$7:$T$31,0))="","",IF(INDEX($R$7:$R$31,MATCH(SMALL($T$7:$T$31,24),$T$7:$T$31,0))="","",INDEX($R$7:$R$31,MATCH(SMALL($T$7:$T$31,24),$T$7:$T$31,0))))</f>
        <v/>
      </c>
      <c r="B62" s="165" t="str">
        <f>IF(INDEX($Q$7:$Q$31,MATCH(SMALL($T$7:$T$31,24),$T$7:$T$31,0))="","",IF(INDEX($A$7:$A$31,MATCH(SMALL($T$7:$T$31,24),$T$7:$T$31,0))="","",INDEX($A$7:$A$31,MATCH(SMALL($T$7:$T$31,24),$T$7:$T$31,0))))</f>
        <v/>
      </c>
      <c r="C62" s="165" t="str">
        <f>IF(INDEX($Q$7:$Q$31,MATCH(SMALL($T$7:$T$31,24),$T$7:$T$31,0))="","",IF(INDEX($B$7:$B$31,MATCH(SMALL($T$7:$T$31,24),$T$7:$T$31,0))="","",INDEX($B$7:$B$31,MATCH(SMALL($T$7:$T$31,24),$T$7:$T$31,0))))</f>
        <v/>
      </c>
      <c r="D62" s="188" t="str">
        <f>IF(INDEX($Q$7:$Q$31,MATCH(SMALL($T$7:$T$31,24),$T$7:$T$31,0))="","",IF(INDEX($P$7:$P$31,MATCH(SMALL($T$7:$T$31,24),$T$7:$T$31,0))="","",INDEX($P$7:$P$31,MATCH(SMALL($T$7:$T$31,24),$T$7:$T$31,0))))</f>
        <v/>
      </c>
      <c r="E62" s="165" t="str">
        <f>IF(INDEX($Q$7:$Q$31,MATCH(SMALL($T$7:$T$31,24),$T$7:$T$31,0))="","",IF(INDEX($Q$7:$Q$31,MATCH(SMALL($T$7:$T$31,24),$T$7:$T$31,0))="","",INDEX($Q$7:$Q$31,MATCH(SMALL($T$7:$T$31,24),$T$7:$T$31,0))))</f>
        <v/>
      </c>
      <c r="F62" s="165"/>
      <c r="G62" s="165"/>
      <c r="H62" s="165"/>
      <c r="I62" s="165"/>
      <c r="J62" s="165"/>
      <c r="K62" s="165"/>
      <c r="L62" s="165"/>
      <c r="M62" s="165"/>
      <c r="N62" s="165"/>
      <c r="O62" s="165"/>
      <c r="P62" s="165"/>
      <c r="Q62" s="165"/>
      <c r="R62" s="165"/>
      <c r="S62" s="165"/>
      <c r="T62" s="165"/>
    </row>
    <row r="63" ht="24" customHeight="1">
      <c r="A63" s="188" t="str">
        <f>IF(INDEX($Q$7:$Q$31,MATCH(SMALL($T$7:$T$31,25),$T$7:$T$31,0))="","",IF(INDEX($R$7:$R$31,MATCH(SMALL($T$7:$T$31,25),$T$7:$T$31,0))="","",INDEX($R$7:$R$31,MATCH(SMALL($T$7:$T$31,25),$T$7:$T$31,0))))</f>
        <v/>
      </c>
      <c r="B63" s="165" t="str">
        <f>IF(INDEX($Q$7:$Q$31,MATCH(SMALL($T$7:$T$31,25),$T$7:$T$31,0))="","",IF(INDEX($A$7:$A$31,MATCH(SMALL($T$7:$T$31,25),$T$7:$T$31,0))="","",INDEX($A$7:$A$31,MATCH(SMALL($T$7:$T$31,25),$T$7:$T$31,0))))</f>
        <v/>
      </c>
      <c r="C63" s="165" t="str">
        <f>IF(INDEX($Q$7:$Q$31,MATCH(SMALL($T$7:$T$31,25),$T$7:$T$31,0))="","",IF(INDEX($B$7:$B$31,MATCH(SMALL($T$7:$T$31,25),$T$7:$T$31,0))="","",INDEX($B$7:$B$31,MATCH(SMALL($T$7:$T$31,25),$T$7:$T$31,0))))</f>
        <v/>
      </c>
      <c r="D63" s="188" t="str">
        <f>IF(INDEX($Q$7:$Q$31,MATCH(SMALL($T$7:$T$31,25),$T$7:$T$31,0))="","",IF(INDEX($P$7:$P$31,MATCH(SMALL($T$7:$T$31,25),$T$7:$T$31,0))="","",INDEX($P$7:$P$31,MATCH(SMALL($T$7:$T$31,25),$T$7:$T$31,0))))</f>
        <v/>
      </c>
      <c r="E63" s="165" t="str">
        <f>IF(INDEX($Q$7:$Q$31,MATCH(SMALL($T$7:$T$31,25),$T$7:$T$31,0))="","",IF(INDEX($Q$7:$Q$31,MATCH(SMALL($T$7:$T$31,25),$T$7:$T$31,0))="","",INDEX($Q$7:$Q$31,MATCH(SMALL($T$7:$T$31,25),$T$7:$T$31,0))))</f>
        <v/>
      </c>
      <c r="F63" s="165"/>
      <c r="G63" s="165"/>
      <c r="H63" s="165"/>
      <c r="I63" s="165"/>
      <c r="J63" s="165"/>
      <c r="K63" s="165"/>
      <c r="L63" s="165"/>
      <c r="M63" s="165"/>
      <c r="N63" s="165"/>
      <c r="O63" s="165"/>
      <c r="P63" s="165"/>
      <c r="Q63" s="165"/>
      <c r="R63" s="165"/>
      <c r="S63" s="165"/>
      <c r="T63" s="165"/>
    </row>
    <row r="64" ht="24" customHeight="1">
      <c r="A64" s="165"/>
      <c r="B64" s="165"/>
      <c r="C64" s="165"/>
      <c r="D64" s="165"/>
      <c r="E64" s="165"/>
      <c r="F64" s="165"/>
      <c r="G64" s="165"/>
      <c r="H64" s="165"/>
      <c r="I64" s="165"/>
      <c r="J64" s="165"/>
      <c r="K64" s="165"/>
      <c r="L64" s="165"/>
      <c r="M64" s="165"/>
      <c r="N64" s="165"/>
      <c r="O64" s="165"/>
      <c r="P64" s="165"/>
      <c r="Q64" s="165"/>
      <c r="R64" s="165"/>
      <c r="S64" s="165"/>
      <c r="T64" s="165"/>
    </row>
    <row r="65" ht="40" customHeight="1">
      <c r="A65" s="166" t="str">
        <f>IF(Rules!B10="","Publish ties / prizes in Rules. Equal totals share a place.","Equal totals share a place. "&amp;Rules!B10)</f>
        <v>Equal totals share a place. Split tied prizes equally. Equal totals share a place.</v>
      </c>
      <c r="B65" s="166"/>
      <c r="C65" s="166"/>
      <c r="D65" s="166"/>
      <c r="E65" s="166"/>
      <c r="F65" s="165"/>
      <c r="G65" s="165"/>
      <c r="H65" s="165"/>
      <c r="I65" s="165"/>
      <c r="J65" s="165"/>
      <c r="K65" s="165"/>
      <c r="L65" s="165"/>
      <c r="M65" s="165"/>
      <c r="N65" s="165"/>
      <c r="O65" s="165"/>
      <c r="P65" s="165"/>
      <c r="Q65" s="165"/>
      <c r="R65" s="165"/>
      <c r="S65" s="165"/>
      <c r="T65" s="165"/>
    </row>
    <row r="66" ht="24" customHeight="1">
      <c r="A66" s="165"/>
      <c r="B66" s="165"/>
      <c r="C66" s="165"/>
      <c r="D66" s="165"/>
      <c r="E66" s="165"/>
      <c r="F66" s="165"/>
      <c r="G66" s="165"/>
      <c r="H66" s="165"/>
      <c r="I66" s="165"/>
      <c r="J66" s="165"/>
      <c r="K66" s="165"/>
      <c r="L66" s="165"/>
      <c r="M66" s="165"/>
      <c r="N66" s="165"/>
      <c r="O66" s="165"/>
      <c r="P66" s="165"/>
      <c r="Q66" s="165"/>
      <c r="R66" s="165"/>
      <c r="S66" s="165"/>
      <c r="T66" s="165"/>
    </row>
    <row r="67" ht="24" customHeight="1">
      <c r="A67" s="165"/>
      <c r="B67" s="165"/>
      <c r="C67" s="165"/>
      <c r="D67" s="165"/>
      <c r="E67" s="165"/>
      <c r="F67" s="165"/>
      <c r="G67" s="165"/>
      <c r="H67" s="165"/>
      <c r="I67" s="165"/>
      <c r="J67" s="165"/>
      <c r="K67" s="165"/>
      <c r="L67" s="165"/>
      <c r="M67" s="165"/>
      <c r="N67" s="165"/>
      <c r="O67" s="165"/>
      <c r="P67" s="165"/>
      <c r="Q67" s="165"/>
      <c r="R67" s="165"/>
      <c r="S67" s="165"/>
      <c r="T67" s="165"/>
    </row>
  </sheetData>
  <sheetProtection sheet="1" objects="1" scenarios="1" selectLockedCells="0" selectUnlockedCells="0"/>
  <mergeCells>
    <mergeCell ref="A1:G1"/>
    <mergeCell ref="A2:G2"/>
    <mergeCell ref="A3:G3"/>
    <mergeCell ref="A4:G4"/>
    <mergeCell ref="A35:E35"/>
    <mergeCell ref="A36:E36"/>
    <mergeCell ref="A65:E65"/>
  </mergeCells>
  <dataValidations count="6">
    <dataValidation type="list" sqref="H7:H31">
      <formula1>"Yes"</formula1>
    </dataValidation>
    <dataValidation type="list" sqref="C7:C31">
      <formula1>Field!$B$5:$B$124</formula1>
    </dataValidation>
    <dataValidation type="list" sqref="D7:D31">
      <formula1>Field!$B$5:$B$124</formula1>
    </dataValidation>
    <dataValidation type="list" sqref="E7:E31">
      <formula1>Field!$B$5:$B$124</formula1>
    </dataValidation>
    <dataValidation type="list" sqref="F7:F31">
      <formula1>Field!$B$5:$B$124</formula1>
    </dataValidation>
    <dataValidation type="list" sqref="G7:G31">
      <formula1>Field!$B$5:$B$124</formula1>
    </dataValidation>
  </dataValidations>
  <pageMargins left="0.35" right="0.35" top="0.35" bottom="0.35" header="0.15" footer="0.15"/>
  <pageSetup paperSize="1" orientation="landscape" fitToWidth="1" fitToHeight="1"/>
</worksheet>
</file>

<file path=xl/worksheets/sheet11.xml><?xml version="1.0" encoding="utf-8"?>
<worksheet xmlns="http://schemas.openxmlformats.org/spreadsheetml/2006/main">
  <sheetPr>
    <pageSetUpPr fitToPage="1"/>
  </sheetPr>
  <sheetViews>
    <sheetView showGridLines="0" workbookViewId="0">
      <pane ySplit="6" topLeftCell="A7" activePane="bottomLeft" state="frozen"/>
    </sheetView>
  </sheetViews>
  <sheetFormatPr defaultRowHeight="15"/>
  <cols>
    <col min="1" max="1" width="29" hidden="0" customWidth="1"/>
    <col min="2" max="2" width="26" hidden="0" customWidth="1"/>
    <col min="3" max="3" width="26" hidden="0" customWidth="1"/>
    <col min="4" max="4" width="18" hidden="0" customWidth="1"/>
    <col min="5" max="5" width="27" hidden="0" customWidth="1"/>
  </cols>
  <sheetData>
    <row r="1" ht="36" customHeight="1">
      <c r="A1" s="190" t="str">
        <v>Random draw: own the tournament winner</v>
      </c>
      <c r="B1" s="166"/>
      <c r="C1" s="166"/>
      <c r="D1" s="166"/>
      <c r="E1" s="166"/>
    </row>
    <row r="2" ht="42" customHeight="1">
      <c r="A2" s="166" t="str">
        <f>IF(Rules!B26="","Winner pending: enter the official champion in Rules B26 after the tournament",IF(COUNTIF(Field!$B$5:$B$124,SUBSTITUTE(SUBSTITUTE(SUBSTITUTE(Rules!B26,"~","~~"),"*","~*"),"?","~?"))&lt;&gt;1,"Check champion against Field",IF(COUNTIF($A$7:$A$126,SUBSTITUTE(SUBSTITUTE(SUBSTITUTE(Rules!B26,"~","~~"),"*","~*"),"?","~?"))&lt;&gt;1,"Champion must appear once in draw",IF(INDEX($B$7:$B$126,MATCH(SUBSTITUTE(SUBSTITUTE(SUBSTITUTE(Rules!B26,"~","~~"),"*","~*"),"?","~?"),$A$7:$A$126,0))="","Assign the champion’s owner","Winner: "&amp;INDEX($B$7:$B$126,MATCH(SUBSTITUTE(SUBSTITUTE(SUBSTITUTE(Rules!B26,"~","~~"),"*","~*"),"?","~?"),$A$7:$A$126,0))&amp;" ("&amp;Rules!B26&amp;")"))))</f>
        <v>Winner pending: enter the official champion in Rules B26 after the tournament</v>
      </c>
      <c r="B2" s="166"/>
      <c r="C2" s="166"/>
      <c r="D2" s="166"/>
      <c r="E2" s="166"/>
    </row>
    <row r="3" ht="48" customHeight="1">
      <c r="A3" s="166" t="str">
        <v>Before drawing: copy Field B5:B124 as VALUES into A7:A126. Use one paper slip per nonblank golfer; draw every slip once and record the owner in B. A person may own several golfers.</v>
      </c>
      <c r="B3" s="166"/>
      <c r="C3" s="166"/>
      <c r="D3" s="166"/>
      <c r="E3" s="166"/>
    </row>
    <row r="4" ht="46" customHeight="1">
      <c r="A4" s="166" t="str">
        <v>The person assigned the official tournament-winning golfer wins. No score totals or handicaps apply. Resolve every Status warning before sharing assignments; keep a dated record in E.</v>
      </c>
      <c r="B4" s="166"/>
      <c r="C4" s="166"/>
      <c r="D4" s="166"/>
      <c r="E4" s="166"/>
    </row>
    <row r="5" ht="46" customHeight="1">
      <c r="A5" s="166" t="str">
        <v>Freeze and share the draw before play. Replace Rules B9 with your draw withdrawal policy; score penalties do not apply. Keep correction notes in organizer-only column E. Capacity: 120 golfers (91 in the historical field).</v>
      </c>
      <c r="B5" s="166"/>
      <c r="C5" s="166"/>
      <c r="D5" s="166"/>
      <c r="E5" s="166"/>
    </row>
    <row r="6" ht="36" customHeight="1">
      <c r="A6" s="204" t="str">
        <v>Drawn golfer</v>
      </c>
      <c r="B6" s="204" t="str">
        <v>Assigned person</v>
      </c>
      <c r="C6" s="204" t="str">
        <v>Status</v>
      </c>
      <c r="D6" s="204" t="str">
        <v>Result</v>
      </c>
      <c r="E6" s="204" t="str">
        <v>Record / correction</v>
      </c>
    </row>
    <row r="7" ht="20" customHeight="1">
      <c r="A7" s="226"/>
      <c r="B7" s="226"/>
      <c r="C7" s="207" t="str">
        <f>IF(AND(A7="",B7="",E7=""),"",IF(A7="","Missing golfer",IF(COUNTIF(Field!$B$5:$B$124,SUBSTITUTE(SUBSTITUTE(SUBSTITUTE(A7,"~","~~"),"*","~*"),"?","~?"))&lt;&gt;1,"Check field",IF(COUNTIF($A$7:$A$126,SUBSTITUTE(SUBSTITUTE(SUBSTITUTE(A7,"~","~~"),"*","~*"),"?","~?"))&lt;&gt;1,"Duplicate assignment",IF(B7="","Needs an owner","Assigned")))))</f>
        <v/>
      </c>
      <c r="D7" s="207" t="str">
        <f>IF(AND(C7="Assigned",Rules!B26&lt;&gt;"",A7=Rules!B26),"Winner","")</f>
        <v/>
      </c>
      <c r="E7" s="226"/>
    </row>
    <row r="8" ht="20" customHeight="1">
      <c r="A8" s="226"/>
      <c r="B8" s="226"/>
      <c r="C8" s="207" t="str">
        <f>IF(AND(A8="",B8="",E8=""),"",IF(A8="","Missing golfer",IF(COUNTIF(Field!$B$5:$B$124,SUBSTITUTE(SUBSTITUTE(SUBSTITUTE(A8,"~","~~"),"*","~*"),"?","~?"))&lt;&gt;1,"Check field",IF(COUNTIF($A$7:$A$126,SUBSTITUTE(SUBSTITUTE(SUBSTITUTE(A8,"~","~~"),"*","~*"),"?","~?"))&lt;&gt;1,"Duplicate assignment",IF(B8="","Needs an owner","Assigned")))))</f>
        <v/>
      </c>
      <c r="D8" s="207" t="str">
        <f>IF(AND(C8="Assigned",Rules!B26&lt;&gt;"",A8=Rules!B26),"Winner","")</f>
        <v/>
      </c>
      <c r="E8" s="226"/>
    </row>
    <row r="9" ht="20" customHeight="1">
      <c r="A9" s="226"/>
      <c r="B9" s="226"/>
      <c r="C9" s="207" t="str">
        <f>IF(AND(A9="",B9="",E9=""),"",IF(A9="","Missing golfer",IF(COUNTIF(Field!$B$5:$B$124,SUBSTITUTE(SUBSTITUTE(SUBSTITUTE(A9,"~","~~"),"*","~*"),"?","~?"))&lt;&gt;1,"Check field",IF(COUNTIF($A$7:$A$126,SUBSTITUTE(SUBSTITUTE(SUBSTITUTE(A9,"~","~~"),"*","~*"),"?","~?"))&lt;&gt;1,"Duplicate assignment",IF(B9="","Needs an owner","Assigned")))))</f>
        <v/>
      </c>
      <c r="D9" s="207" t="str">
        <f>IF(AND(C9="Assigned",Rules!B26&lt;&gt;"",A9=Rules!B26),"Winner","")</f>
        <v/>
      </c>
      <c r="E9" s="226"/>
    </row>
    <row r="10" ht="20" customHeight="1">
      <c r="A10" s="226"/>
      <c r="B10" s="226"/>
      <c r="C10" s="207" t="str">
        <f>IF(AND(A10="",B10="",E10=""),"",IF(A10="","Missing golfer",IF(COUNTIF(Field!$B$5:$B$124,SUBSTITUTE(SUBSTITUTE(SUBSTITUTE(A10,"~","~~"),"*","~*"),"?","~?"))&lt;&gt;1,"Check field",IF(COUNTIF($A$7:$A$126,SUBSTITUTE(SUBSTITUTE(SUBSTITUTE(A10,"~","~~"),"*","~*"),"?","~?"))&lt;&gt;1,"Duplicate assignment",IF(B10="","Needs an owner","Assigned")))))</f>
        <v/>
      </c>
      <c r="D10" s="207" t="str">
        <f>IF(AND(C10="Assigned",Rules!B26&lt;&gt;"",A10=Rules!B26),"Winner","")</f>
        <v/>
      </c>
      <c r="E10" s="226"/>
    </row>
    <row r="11" ht="20" customHeight="1">
      <c r="A11" s="226"/>
      <c r="B11" s="226"/>
      <c r="C11" s="207" t="str">
        <f>IF(AND(A11="",B11="",E11=""),"",IF(A11="","Missing golfer",IF(COUNTIF(Field!$B$5:$B$124,SUBSTITUTE(SUBSTITUTE(SUBSTITUTE(A11,"~","~~"),"*","~*"),"?","~?"))&lt;&gt;1,"Check field",IF(COUNTIF($A$7:$A$126,SUBSTITUTE(SUBSTITUTE(SUBSTITUTE(A11,"~","~~"),"*","~*"),"?","~?"))&lt;&gt;1,"Duplicate assignment",IF(B11="","Needs an owner","Assigned")))))</f>
        <v/>
      </c>
      <c r="D11" s="207" t="str">
        <f>IF(AND(C11="Assigned",Rules!B26&lt;&gt;"",A11=Rules!B26),"Winner","")</f>
        <v/>
      </c>
      <c r="E11" s="226"/>
    </row>
    <row r="12" ht="20" customHeight="1">
      <c r="A12" s="226"/>
      <c r="B12" s="226"/>
      <c r="C12" s="207" t="str">
        <f>IF(AND(A12="",B12="",E12=""),"",IF(A12="","Missing golfer",IF(COUNTIF(Field!$B$5:$B$124,SUBSTITUTE(SUBSTITUTE(SUBSTITUTE(A12,"~","~~"),"*","~*"),"?","~?"))&lt;&gt;1,"Check field",IF(COUNTIF($A$7:$A$126,SUBSTITUTE(SUBSTITUTE(SUBSTITUTE(A12,"~","~~"),"*","~*"),"?","~?"))&lt;&gt;1,"Duplicate assignment",IF(B12="","Needs an owner","Assigned")))))</f>
        <v/>
      </c>
      <c r="D12" s="207" t="str">
        <f>IF(AND(C12="Assigned",Rules!B26&lt;&gt;"",A12=Rules!B26),"Winner","")</f>
        <v/>
      </c>
      <c r="E12" s="226"/>
    </row>
    <row r="13" ht="20" customHeight="1">
      <c r="A13" s="226"/>
      <c r="B13" s="226"/>
      <c r="C13" s="207" t="str">
        <f>IF(AND(A13="",B13="",E13=""),"",IF(A13="","Missing golfer",IF(COUNTIF(Field!$B$5:$B$124,SUBSTITUTE(SUBSTITUTE(SUBSTITUTE(A13,"~","~~"),"*","~*"),"?","~?"))&lt;&gt;1,"Check field",IF(COUNTIF($A$7:$A$126,SUBSTITUTE(SUBSTITUTE(SUBSTITUTE(A13,"~","~~"),"*","~*"),"?","~?"))&lt;&gt;1,"Duplicate assignment",IF(B13="","Needs an owner","Assigned")))))</f>
        <v/>
      </c>
      <c r="D13" s="207" t="str">
        <f>IF(AND(C13="Assigned",Rules!B26&lt;&gt;"",A13=Rules!B26),"Winner","")</f>
        <v/>
      </c>
      <c r="E13" s="226"/>
    </row>
    <row r="14" ht="20" customHeight="1">
      <c r="A14" s="226"/>
      <c r="B14" s="226"/>
      <c r="C14" s="207" t="str">
        <f>IF(AND(A14="",B14="",E14=""),"",IF(A14="","Missing golfer",IF(COUNTIF(Field!$B$5:$B$124,SUBSTITUTE(SUBSTITUTE(SUBSTITUTE(A14,"~","~~"),"*","~*"),"?","~?"))&lt;&gt;1,"Check field",IF(COUNTIF($A$7:$A$126,SUBSTITUTE(SUBSTITUTE(SUBSTITUTE(A14,"~","~~"),"*","~*"),"?","~?"))&lt;&gt;1,"Duplicate assignment",IF(B14="","Needs an owner","Assigned")))))</f>
        <v/>
      </c>
      <c r="D14" s="207" t="str">
        <f>IF(AND(C14="Assigned",Rules!B26&lt;&gt;"",A14=Rules!B26),"Winner","")</f>
        <v/>
      </c>
      <c r="E14" s="226"/>
    </row>
    <row r="15" ht="20" customHeight="1">
      <c r="A15" s="226"/>
      <c r="B15" s="226"/>
      <c r="C15" s="207" t="str">
        <f>IF(AND(A15="",B15="",E15=""),"",IF(A15="","Missing golfer",IF(COUNTIF(Field!$B$5:$B$124,SUBSTITUTE(SUBSTITUTE(SUBSTITUTE(A15,"~","~~"),"*","~*"),"?","~?"))&lt;&gt;1,"Check field",IF(COUNTIF($A$7:$A$126,SUBSTITUTE(SUBSTITUTE(SUBSTITUTE(A15,"~","~~"),"*","~*"),"?","~?"))&lt;&gt;1,"Duplicate assignment",IF(B15="","Needs an owner","Assigned")))))</f>
        <v/>
      </c>
      <c r="D15" s="207" t="str">
        <f>IF(AND(C15="Assigned",Rules!B26&lt;&gt;"",A15=Rules!B26),"Winner","")</f>
        <v/>
      </c>
      <c r="E15" s="226"/>
    </row>
    <row r="16" ht="20" customHeight="1">
      <c r="A16" s="226"/>
      <c r="B16" s="226"/>
      <c r="C16" s="207" t="str">
        <f>IF(AND(A16="",B16="",E16=""),"",IF(A16="","Missing golfer",IF(COUNTIF(Field!$B$5:$B$124,SUBSTITUTE(SUBSTITUTE(SUBSTITUTE(A16,"~","~~"),"*","~*"),"?","~?"))&lt;&gt;1,"Check field",IF(COUNTIF($A$7:$A$126,SUBSTITUTE(SUBSTITUTE(SUBSTITUTE(A16,"~","~~"),"*","~*"),"?","~?"))&lt;&gt;1,"Duplicate assignment",IF(B16="","Needs an owner","Assigned")))))</f>
        <v/>
      </c>
      <c r="D16" s="207" t="str">
        <f>IF(AND(C16="Assigned",Rules!B26&lt;&gt;"",A16=Rules!B26),"Winner","")</f>
        <v/>
      </c>
      <c r="E16" s="226"/>
    </row>
    <row r="17" ht="20" customHeight="1">
      <c r="A17" s="226"/>
      <c r="B17" s="226"/>
      <c r="C17" s="207" t="str">
        <f>IF(AND(A17="",B17="",E17=""),"",IF(A17="","Missing golfer",IF(COUNTIF(Field!$B$5:$B$124,SUBSTITUTE(SUBSTITUTE(SUBSTITUTE(A17,"~","~~"),"*","~*"),"?","~?"))&lt;&gt;1,"Check field",IF(COUNTIF($A$7:$A$126,SUBSTITUTE(SUBSTITUTE(SUBSTITUTE(A17,"~","~~"),"*","~*"),"?","~?"))&lt;&gt;1,"Duplicate assignment",IF(B17="","Needs an owner","Assigned")))))</f>
        <v/>
      </c>
      <c r="D17" s="207" t="str">
        <f>IF(AND(C17="Assigned",Rules!B26&lt;&gt;"",A17=Rules!B26),"Winner","")</f>
        <v/>
      </c>
      <c r="E17" s="226"/>
    </row>
    <row r="18" ht="20" customHeight="1">
      <c r="A18" s="226"/>
      <c r="B18" s="226"/>
      <c r="C18" s="207" t="str">
        <f>IF(AND(A18="",B18="",E18=""),"",IF(A18="","Missing golfer",IF(COUNTIF(Field!$B$5:$B$124,SUBSTITUTE(SUBSTITUTE(SUBSTITUTE(A18,"~","~~"),"*","~*"),"?","~?"))&lt;&gt;1,"Check field",IF(COUNTIF($A$7:$A$126,SUBSTITUTE(SUBSTITUTE(SUBSTITUTE(A18,"~","~~"),"*","~*"),"?","~?"))&lt;&gt;1,"Duplicate assignment",IF(B18="","Needs an owner","Assigned")))))</f>
        <v/>
      </c>
      <c r="D18" s="207" t="str">
        <f>IF(AND(C18="Assigned",Rules!B26&lt;&gt;"",A18=Rules!B26),"Winner","")</f>
        <v/>
      </c>
      <c r="E18" s="226"/>
    </row>
    <row r="19" ht="20" customHeight="1">
      <c r="A19" s="226"/>
      <c r="B19" s="226"/>
      <c r="C19" s="207" t="str">
        <f>IF(AND(A19="",B19="",E19=""),"",IF(A19="","Missing golfer",IF(COUNTIF(Field!$B$5:$B$124,SUBSTITUTE(SUBSTITUTE(SUBSTITUTE(A19,"~","~~"),"*","~*"),"?","~?"))&lt;&gt;1,"Check field",IF(COUNTIF($A$7:$A$126,SUBSTITUTE(SUBSTITUTE(SUBSTITUTE(A19,"~","~~"),"*","~*"),"?","~?"))&lt;&gt;1,"Duplicate assignment",IF(B19="","Needs an owner","Assigned")))))</f>
        <v/>
      </c>
      <c r="D19" s="207" t="str">
        <f>IF(AND(C19="Assigned",Rules!B26&lt;&gt;"",A19=Rules!B26),"Winner","")</f>
        <v/>
      </c>
      <c r="E19" s="226"/>
    </row>
    <row r="20" ht="20" customHeight="1">
      <c r="A20" s="226"/>
      <c r="B20" s="226"/>
      <c r="C20" s="207" t="str">
        <f>IF(AND(A20="",B20="",E20=""),"",IF(A20="","Missing golfer",IF(COUNTIF(Field!$B$5:$B$124,SUBSTITUTE(SUBSTITUTE(SUBSTITUTE(A20,"~","~~"),"*","~*"),"?","~?"))&lt;&gt;1,"Check field",IF(COUNTIF($A$7:$A$126,SUBSTITUTE(SUBSTITUTE(SUBSTITUTE(A20,"~","~~"),"*","~*"),"?","~?"))&lt;&gt;1,"Duplicate assignment",IF(B20="","Needs an owner","Assigned")))))</f>
        <v/>
      </c>
      <c r="D20" s="207" t="str">
        <f>IF(AND(C20="Assigned",Rules!B26&lt;&gt;"",A20=Rules!B26),"Winner","")</f>
        <v/>
      </c>
      <c r="E20" s="226"/>
    </row>
    <row r="21" ht="20" customHeight="1">
      <c r="A21" s="226"/>
      <c r="B21" s="226"/>
      <c r="C21" s="207" t="str">
        <f>IF(AND(A21="",B21="",E21=""),"",IF(A21="","Missing golfer",IF(COUNTIF(Field!$B$5:$B$124,SUBSTITUTE(SUBSTITUTE(SUBSTITUTE(A21,"~","~~"),"*","~*"),"?","~?"))&lt;&gt;1,"Check field",IF(COUNTIF($A$7:$A$126,SUBSTITUTE(SUBSTITUTE(SUBSTITUTE(A21,"~","~~"),"*","~*"),"?","~?"))&lt;&gt;1,"Duplicate assignment",IF(B21="","Needs an owner","Assigned")))))</f>
        <v/>
      </c>
      <c r="D21" s="207" t="str">
        <f>IF(AND(C21="Assigned",Rules!B26&lt;&gt;"",A21=Rules!B26),"Winner","")</f>
        <v/>
      </c>
      <c r="E21" s="226"/>
    </row>
    <row r="22" ht="20" customHeight="1">
      <c r="A22" s="226"/>
      <c r="B22" s="226"/>
      <c r="C22" s="207" t="str">
        <f>IF(AND(A22="",B22="",E22=""),"",IF(A22="","Missing golfer",IF(COUNTIF(Field!$B$5:$B$124,SUBSTITUTE(SUBSTITUTE(SUBSTITUTE(A22,"~","~~"),"*","~*"),"?","~?"))&lt;&gt;1,"Check field",IF(COUNTIF($A$7:$A$126,SUBSTITUTE(SUBSTITUTE(SUBSTITUTE(A22,"~","~~"),"*","~*"),"?","~?"))&lt;&gt;1,"Duplicate assignment",IF(B22="","Needs an owner","Assigned")))))</f>
        <v/>
      </c>
      <c r="D22" s="207" t="str">
        <f>IF(AND(C22="Assigned",Rules!B26&lt;&gt;"",A22=Rules!B26),"Winner","")</f>
        <v/>
      </c>
      <c r="E22" s="226"/>
    </row>
    <row r="23" ht="20" customHeight="1">
      <c r="A23" s="226"/>
      <c r="B23" s="226"/>
      <c r="C23" s="207" t="str">
        <f>IF(AND(A23="",B23="",E23=""),"",IF(A23="","Missing golfer",IF(COUNTIF(Field!$B$5:$B$124,SUBSTITUTE(SUBSTITUTE(SUBSTITUTE(A23,"~","~~"),"*","~*"),"?","~?"))&lt;&gt;1,"Check field",IF(COUNTIF($A$7:$A$126,SUBSTITUTE(SUBSTITUTE(SUBSTITUTE(A23,"~","~~"),"*","~*"),"?","~?"))&lt;&gt;1,"Duplicate assignment",IF(B23="","Needs an owner","Assigned")))))</f>
        <v/>
      </c>
      <c r="D23" s="207" t="str">
        <f>IF(AND(C23="Assigned",Rules!B26&lt;&gt;"",A23=Rules!B26),"Winner","")</f>
        <v/>
      </c>
      <c r="E23" s="226"/>
    </row>
    <row r="24" ht="20" customHeight="1">
      <c r="A24" s="226"/>
      <c r="B24" s="226"/>
      <c r="C24" s="207" t="str">
        <f>IF(AND(A24="",B24="",E24=""),"",IF(A24="","Missing golfer",IF(COUNTIF(Field!$B$5:$B$124,SUBSTITUTE(SUBSTITUTE(SUBSTITUTE(A24,"~","~~"),"*","~*"),"?","~?"))&lt;&gt;1,"Check field",IF(COUNTIF($A$7:$A$126,SUBSTITUTE(SUBSTITUTE(SUBSTITUTE(A24,"~","~~"),"*","~*"),"?","~?"))&lt;&gt;1,"Duplicate assignment",IF(B24="","Needs an owner","Assigned")))))</f>
        <v/>
      </c>
      <c r="D24" s="207" t="str">
        <f>IF(AND(C24="Assigned",Rules!B26&lt;&gt;"",A24=Rules!B26),"Winner","")</f>
        <v/>
      </c>
      <c r="E24" s="226"/>
    </row>
    <row r="25" ht="20" customHeight="1">
      <c r="A25" s="226"/>
      <c r="B25" s="226"/>
      <c r="C25" s="207" t="str">
        <f>IF(AND(A25="",B25="",E25=""),"",IF(A25="","Missing golfer",IF(COUNTIF(Field!$B$5:$B$124,SUBSTITUTE(SUBSTITUTE(SUBSTITUTE(A25,"~","~~"),"*","~*"),"?","~?"))&lt;&gt;1,"Check field",IF(COUNTIF($A$7:$A$126,SUBSTITUTE(SUBSTITUTE(SUBSTITUTE(A25,"~","~~"),"*","~*"),"?","~?"))&lt;&gt;1,"Duplicate assignment",IF(B25="","Needs an owner","Assigned")))))</f>
        <v/>
      </c>
      <c r="D25" s="207" t="str">
        <f>IF(AND(C25="Assigned",Rules!B26&lt;&gt;"",A25=Rules!B26),"Winner","")</f>
        <v/>
      </c>
      <c r="E25" s="226"/>
    </row>
    <row r="26" ht="20" customHeight="1">
      <c r="A26" s="226"/>
      <c r="B26" s="226"/>
      <c r="C26" s="207" t="str">
        <f>IF(AND(A26="",B26="",E26=""),"",IF(A26="","Missing golfer",IF(COUNTIF(Field!$B$5:$B$124,SUBSTITUTE(SUBSTITUTE(SUBSTITUTE(A26,"~","~~"),"*","~*"),"?","~?"))&lt;&gt;1,"Check field",IF(COUNTIF($A$7:$A$126,SUBSTITUTE(SUBSTITUTE(SUBSTITUTE(A26,"~","~~"),"*","~*"),"?","~?"))&lt;&gt;1,"Duplicate assignment",IF(B26="","Needs an owner","Assigned")))))</f>
        <v/>
      </c>
      <c r="D26" s="207" t="str">
        <f>IF(AND(C26="Assigned",Rules!B26&lt;&gt;"",A26=Rules!B26),"Winner","")</f>
        <v/>
      </c>
      <c r="E26" s="226"/>
    </row>
    <row r="27" ht="20" customHeight="1">
      <c r="A27" s="226"/>
      <c r="B27" s="226"/>
      <c r="C27" s="207" t="str">
        <f>IF(AND(A27="",B27="",E27=""),"",IF(A27="","Missing golfer",IF(COUNTIF(Field!$B$5:$B$124,SUBSTITUTE(SUBSTITUTE(SUBSTITUTE(A27,"~","~~"),"*","~*"),"?","~?"))&lt;&gt;1,"Check field",IF(COUNTIF($A$7:$A$126,SUBSTITUTE(SUBSTITUTE(SUBSTITUTE(A27,"~","~~"),"*","~*"),"?","~?"))&lt;&gt;1,"Duplicate assignment",IF(B27="","Needs an owner","Assigned")))))</f>
        <v/>
      </c>
      <c r="D27" s="207" t="str">
        <f>IF(AND(C27="Assigned",Rules!B26&lt;&gt;"",A27=Rules!B26),"Winner","")</f>
        <v/>
      </c>
      <c r="E27" s="226"/>
    </row>
    <row r="28" ht="20" customHeight="1">
      <c r="A28" s="226"/>
      <c r="B28" s="226"/>
      <c r="C28" s="207" t="str">
        <f>IF(AND(A28="",B28="",E28=""),"",IF(A28="","Missing golfer",IF(COUNTIF(Field!$B$5:$B$124,SUBSTITUTE(SUBSTITUTE(SUBSTITUTE(A28,"~","~~"),"*","~*"),"?","~?"))&lt;&gt;1,"Check field",IF(COUNTIF($A$7:$A$126,SUBSTITUTE(SUBSTITUTE(SUBSTITUTE(A28,"~","~~"),"*","~*"),"?","~?"))&lt;&gt;1,"Duplicate assignment",IF(B28="","Needs an owner","Assigned")))))</f>
        <v/>
      </c>
      <c r="D28" s="207" t="str">
        <f>IF(AND(C28="Assigned",Rules!B26&lt;&gt;"",A28=Rules!B26),"Winner","")</f>
        <v/>
      </c>
      <c r="E28" s="226"/>
    </row>
    <row r="29" ht="20" customHeight="1">
      <c r="A29" s="226"/>
      <c r="B29" s="226"/>
      <c r="C29" s="207" t="str">
        <f>IF(AND(A29="",B29="",E29=""),"",IF(A29="","Missing golfer",IF(COUNTIF(Field!$B$5:$B$124,SUBSTITUTE(SUBSTITUTE(SUBSTITUTE(A29,"~","~~"),"*","~*"),"?","~?"))&lt;&gt;1,"Check field",IF(COUNTIF($A$7:$A$126,SUBSTITUTE(SUBSTITUTE(SUBSTITUTE(A29,"~","~~"),"*","~*"),"?","~?"))&lt;&gt;1,"Duplicate assignment",IF(B29="","Needs an owner","Assigned")))))</f>
        <v/>
      </c>
      <c r="D29" s="207" t="str">
        <f>IF(AND(C29="Assigned",Rules!B26&lt;&gt;"",A29=Rules!B26),"Winner","")</f>
        <v/>
      </c>
      <c r="E29" s="226"/>
    </row>
    <row r="30" ht="20" customHeight="1">
      <c r="A30" s="226"/>
      <c r="B30" s="226"/>
      <c r="C30" s="207" t="str">
        <f>IF(AND(A30="",B30="",E30=""),"",IF(A30="","Missing golfer",IF(COUNTIF(Field!$B$5:$B$124,SUBSTITUTE(SUBSTITUTE(SUBSTITUTE(A30,"~","~~"),"*","~*"),"?","~?"))&lt;&gt;1,"Check field",IF(COUNTIF($A$7:$A$126,SUBSTITUTE(SUBSTITUTE(SUBSTITUTE(A30,"~","~~"),"*","~*"),"?","~?"))&lt;&gt;1,"Duplicate assignment",IF(B30="","Needs an owner","Assigned")))))</f>
        <v/>
      </c>
      <c r="D30" s="207" t="str">
        <f>IF(AND(C30="Assigned",Rules!B26&lt;&gt;"",A30=Rules!B26),"Winner","")</f>
        <v/>
      </c>
      <c r="E30" s="226"/>
    </row>
    <row r="31" ht="20" customHeight="1">
      <c r="A31" s="226"/>
      <c r="B31" s="226"/>
      <c r="C31" s="207" t="str">
        <f>IF(AND(A31="",B31="",E31=""),"",IF(A31="","Missing golfer",IF(COUNTIF(Field!$B$5:$B$124,SUBSTITUTE(SUBSTITUTE(SUBSTITUTE(A31,"~","~~"),"*","~*"),"?","~?"))&lt;&gt;1,"Check field",IF(COUNTIF($A$7:$A$126,SUBSTITUTE(SUBSTITUTE(SUBSTITUTE(A31,"~","~~"),"*","~*"),"?","~?"))&lt;&gt;1,"Duplicate assignment",IF(B31="","Needs an owner","Assigned")))))</f>
        <v/>
      </c>
      <c r="D31" s="207" t="str">
        <f>IF(AND(C31="Assigned",Rules!B26&lt;&gt;"",A31=Rules!B26),"Winner","")</f>
        <v/>
      </c>
      <c r="E31" s="226"/>
    </row>
    <row r="32" ht="20" customHeight="1">
      <c r="A32" s="226"/>
      <c r="B32" s="226"/>
      <c r="C32" s="207" t="str">
        <f>IF(AND(A32="",B32="",E32=""),"",IF(A32="","Missing golfer",IF(COUNTIF(Field!$B$5:$B$124,SUBSTITUTE(SUBSTITUTE(SUBSTITUTE(A32,"~","~~"),"*","~*"),"?","~?"))&lt;&gt;1,"Check field",IF(COUNTIF($A$7:$A$126,SUBSTITUTE(SUBSTITUTE(SUBSTITUTE(A32,"~","~~"),"*","~*"),"?","~?"))&lt;&gt;1,"Duplicate assignment",IF(B32="","Needs an owner","Assigned")))))</f>
        <v/>
      </c>
      <c r="D32" s="207" t="str">
        <f>IF(AND(C32="Assigned",Rules!B26&lt;&gt;"",A32=Rules!B26),"Winner","")</f>
        <v/>
      </c>
      <c r="E32" s="226"/>
    </row>
    <row r="33" ht="20" customHeight="1">
      <c r="A33" s="226"/>
      <c r="B33" s="226"/>
      <c r="C33" s="207" t="str">
        <f>IF(AND(A33="",B33="",E33=""),"",IF(A33="","Missing golfer",IF(COUNTIF(Field!$B$5:$B$124,SUBSTITUTE(SUBSTITUTE(SUBSTITUTE(A33,"~","~~"),"*","~*"),"?","~?"))&lt;&gt;1,"Check field",IF(COUNTIF($A$7:$A$126,SUBSTITUTE(SUBSTITUTE(SUBSTITUTE(A33,"~","~~"),"*","~*"),"?","~?"))&lt;&gt;1,"Duplicate assignment",IF(B33="","Needs an owner","Assigned")))))</f>
        <v/>
      </c>
      <c r="D33" s="207" t="str">
        <f>IF(AND(C33="Assigned",Rules!B26&lt;&gt;"",A33=Rules!B26),"Winner","")</f>
        <v/>
      </c>
      <c r="E33" s="226"/>
    </row>
    <row r="34" ht="20" customHeight="1">
      <c r="A34" s="226"/>
      <c r="B34" s="226"/>
      <c r="C34" s="207" t="str">
        <f>IF(AND(A34="",B34="",E34=""),"",IF(A34="","Missing golfer",IF(COUNTIF(Field!$B$5:$B$124,SUBSTITUTE(SUBSTITUTE(SUBSTITUTE(A34,"~","~~"),"*","~*"),"?","~?"))&lt;&gt;1,"Check field",IF(COUNTIF($A$7:$A$126,SUBSTITUTE(SUBSTITUTE(SUBSTITUTE(A34,"~","~~"),"*","~*"),"?","~?"))&lt;&gt;1,"Duplicate assignment",IF(B34="","Needs an owner","Assigned")))))</f>
        <v/>
      </c>
      <c r="D34" s="207" t="str">
        <f>IF(AND(C34="Assigned",Rules!B26&lt;&gt;"",A34=Rules!B26),"Winner","")</f>
        <v/>
      </c>
      <c r="E34" s="226"/>
    </row>
    <row r="35" ht="20" customHeight="1">
      <c r="A35" s="226"/>
      <c r="B35" s="226"/>
      <c r="C35" s="207" t="str">
        <f>IF(AND(A35="",B35="",E35=""),"",IF(A35="","Missing golfer",IF(COUNTIF(Field!$B$5:$B$124,SUBSTITUTE(SUBSTITUTE(SUBSTITUTE(A35,"~","~~"),"*","~*"),"?","~?"))&lt;&gt;1,"Check field",IF(COUNTIF($A$7:$A$126,SUBSTITUTE(SUBSTITUTE(SUBSTITUTE(A35,"~","~~"),"*","~*"),"?","~?"))&lt;&gt;1,"Duplicate assignment",IF(B35="","Needs an owner","Assigned")))))</f>
        <v/>
      </c>
      <c r="D35" s="207" t="str">
        <f>IF(AND(C35="Assigned",Rules!B26&lt;&gt;"",A35=Rules!B26),"Winner","")</f>
        <v/>
      </c>
      <c r="E35" s="226"/>
    </row>
    <row r="36" ht="20" customHeight="1">
      <c r="A36" s="226"/>
      <c r="B36" s="226"/>
      <c r="C36" s="207" t="str">
        <f>IF(AND(A36="",B36="",E36=""),"",IF(A36="","Missing golfer",IF(COUNTIF(Field!$B$5:$B$124,SUBSTITUTE(SUBSTITUTE(SUBSTITUTE(A36,"~","~~"),"*","~*"),"?","~?"))&lt;&gt;1,"Check field",IF(COUNTIF($A$7:$A$126,SUBSTITUTE(SUBSTITUTE(SUBSTITUTE(A36,"~","~~"),"*","~*"),"?","~?"))&lt;&gt;1,"Duplicate assignment",IF(B36="","Needs an owner","Assigned")))))</f>
        <v/>
      </c>
      <c r="D36" s="207" t="str">
        <f>IF(AND(C36="Assigned",Rules!B26&lt;&gt;"",A36=Rules!B26),"Winner","")</f>
        <v/>
      </c>
      <c r="E36" s="226"/>
    </row>
    <row r="37" ht="20" customHeight="1">
      <c r="A37" s="226"/>
      <c r="B37" s="226"/>
      <c r="C37" s="207" t="str">
        <f>IF(AND(A37="",B37="",E37=""),"",IF(A37="","Missing golfer",IF(COUNTIF(Field!$B$5:$B$124,SUBSTITUTE(SUBSTITUTE(SUBSTITUTE(A37,"~","~~"),"*","~*"),"?","~?"))&lt;&gt;1,"Check field",IF(COUNTIF($A$7:$A$126,SUBSTITUTE(SUBSTITUTE(SUBSTITUTE(A37,"~","~~"),"*","~*"),"?","~?"))&lt;&gt;1,"Duplicate assignment",IF(B37="","Needs an owner","Assigned")))))</f>
        <v/>
      </c>
      <c r="D37" s="207" t="str">
        <f>IF(AND(C37="Assigned",Rules!B26&lt;&gt;"",A37=Rules!B26),"Winner","")</f>
        <v/>
      </c>
      <c r="E37" s="226"/>
    </row>
    <row r="38" ht="20" customHeight="1">
      <c r="A38" s="226"/>
      <c r="B38" s="226"/>
      <c r="C38" s="207" t="str">
        <f>IF(AND(A38="",B38="",E38=""),"",IF(A38="","Missing golfer",IF(COUNTIF(Field!$B$5:$B$124,SUBSTITUTE(SUBSTITUTE(SUBSTITUTE(A38,"~","~~"),"*","~*"),"?","~?"))&lt;&gt;1,"Check field",IF(COUNTIF($A$7:$A$126,SUBSTITUTE(SUBSTITUTE(SUBSTITUTE(A38,"~","~~"),"*","~*"),"?","~?"))&lt;&gt;1,"Duplicate assignment",IF(B38="","Needs an owner","Assigned")))))</f>
        <v/>
      </c>
      <c r="D38" s="207" t="str">
        <f>IF(AND(C38="Assigned",Rules!B26&lt;&gt;"",A38=Rules!B26),"Winner","")</f>
        <v/>
      </c>
      <c r="E38" s="226"/>
    </row>
    <row r="39" ht="20" customHeight="1">
      <c r="A39" s="226"/>
      <c r="B39" s="226"/>
      <c r="C39" s="207" t="str">
        <f>IF(AND(A39="",B39="",E39=""),"",IF(A39="","Missing golfer",IF(COUNTIF(Field!$B$5:$B$124,SUBSTITUTE(SUBSTITUTE(SUBSTITUTE(A39,"~","~~"),"*","~*"),"?","~?"))&lt;&gt;1,"Check field",IF(COUNTIF($A$7:$A$126,SUBSTITUTE(SUBSTITUTE(SUBSTITUTE(A39,"~","~~"),"*","~*"),"?","~?"))&lt;&gt;1,"Duplicate assignment",IF(B39="","Needs an owner","Assigned")))))</f>
        <v/>
      </c>
      <c r="D39" s="207" t="str">
        <f>IF(AND(C39="Assigned",Rules!B26&lt;&gt;"",A39=Rules!B26),"Winner","")</f>
        <v/>
      </c>
      <c r="E39" s="226"/>
    </row>
    <row r="40" ht="20" customHeight="1">
      <c r="A40" s="226"/>
      <c r="B40" s="226"/>
      <c r="C40" s="207" t="str">
        <f>IF(AND(A40="",B40="",E40=""),"",IF(A40="","Missing golfer",IF(COUNTIF(Field!$B$5:$B$124,SUBSTITUTE(SUBSTITUTE(SUBSTITUTE(A40,"~","~~"),"*","~*"),"?","~?"))&lt;&gt;1,"Check field",IF(COUNTIF($A$7:$A$126,SUBSTITUTE(SUBSTITUTE(SUBSTITUTE(A40,"~","~~"),"*","~*"),"?","~?"))&lt;&gt;1,"Duplicate assignment",IF(B40="","Needs an owner","Assigned")))))</f>
        <v/>
      </c>
      <c r="D40" s="207" t="str">
        <f>IF(AND(C40="Assigned",Rules!B26&lt;&gt;"",A40=Rules!B26),"Winner","")</f>
        <v/>
      </c>
      <c r="E40" s="226"/>
    </row>
    <row r="41" ht="20" customHeight="1">
      <c r="A41" s="226"/>
      <c r="B41" s="226"/>
      <c r="C41" s="207" t="str">
        <f>IF(AND(A41="",B41="",E41=""),"",IF(A41="","Missing golfer",IF(COUNTIF(Field!$B$5:$B$124,SUBSTITUTE(SUBSTITUTE(SUBSTITUTE(A41,"~","~~"),"*","~*"),"?","~?"))&lt;&gt;1,"Check field",IF(COUNTIF($A$7:$A$126,SUBSTITUTE(SUBSTITUTE(SUBSTITUTE(A41,"~","~~"),"*","~*"),"?","~?"))&lt;&gt;1,"Duplicate assignment",IF(B41="","Needs an owner","Assigned")))))</f>
        <v/>
      </c>
      <c r="D41" s="207" t="str">
        <f>IF(AND(C41="Assigned",Rules!B26&lt;&gt;"",A41=Rules!B26),"Winner","")</f>
        <v/>
      </c>
      <c r="E41" s="226"/>
    </row>
    <row r="42" ht="20" customHeight="1">
      <c r="A42" s="226"/>
      <c r="B42" s="226"/>
      <c r="C42" s="207" t="str">
        <f>IF(AND(A42="",B42="",E42=""),"",IF(A42="","Missing golfer",IF(COUNTIF(Field!$B$5:$B$124,SUBSTITUTE(SUBSTITUTE(SUBSTITUTE(A42,"~","~~"),"*","~*"),"?","~?"))&lt;&gt;1,"Check field",IF(COUNTIF($A$7:$A$126,SUBSTITUTE(SUBSTITUTE(SUBSTITUTE(A42,"~","~~"),"*","~*"),"?","~?"))&lt;&gt;1,"Duplicate assignment",IF(B42="","Needs an owner","Assigned")))))</f>
        <v/>
      </c>
      <c r="D42" s="207" t="str">
        <f>IF(AND(C42="Assigned",Rules!B26&lt;&gt;"",A42=Rules!B26),"Winner","")</f>
        <v/>
      </c>
      <c r="E42" s="226"/>
    </row>
    <row r="43" ht="20" customHeight="1">
      <c r="A43" s="226"/>
      <c r="B43" s="226"/>
      <c r="C43" s="207" t="str">
        <f>IF(AND(A43="",B43="",E43=""),"",IF(A43="","Missing golfer",IF(COUNTIF(Field!$B$5:$B$124,SUBSTITUTE(SUBSTITUTE(SUBSTITUTE(A43,"~","~~"),"*","~*"),"?","~?"))&lt;&gt;1,"Check field",IF(COUNTIF($A$7:$A$126,SUBSTITUTE(SUBSTITUTE(SUBSTITUTE(A43,"~","~~"),"*","~*"),"?","~?"))&lt;&gt;1,"Duplicate assignment",IF(B43="","Needs an owner","Assigned")))))</f>
        <v/>
      </c>
      <c r="D43" s="207" t="str">
        <f>IF(AND(C43="Assigned",Rules!B26&lt;&gt;"",A43=Rules!B26),"Winner","")</f>
        <v/>
      </c>
      <c r="E43" s="226"/>
    </row>
    <row r="44" ht="20" customHeight="1">
      <c r="A44" s="226"/>
      <c r="B44" s="226"/>
      <c r="C44" s="207" t="str">
        <f>IF(AND(A44="",B44="",E44=""),"",IF(A44="","Missing golfer",IF(COUNTIF(Field!$B$5:$B$124,SUBSTITUTE(SUBSTITUTE(SUBSTITUTE(A44,"~","~~"),"*","~*"),"?","~?"))&lt;&gt;1,"Check field",IF(COUNTIF($A$7:$A$126,SUBSTITUTE(SUBSTITUTE(SUBSTITUTE(A44,"~","~~"),"*","~*"),"?","~?"))&lt;&gt;1,"Duplicate assignment",IF(B44="","Needs an owner","Assigned")))))</f>
        <v/>
      </c>
      <c r="D44" s="207" t="str">
        <f>IF(AND(C44="Assigned",Rules!B26&lt;&gt;"",A44=Rules!B26),"Winner","")</f>
        <v/>
      </c>
      <c r="E44" s="226"/>
    </row>
    <row r="45" ht="20" customHeight="1">
      <c r="A45" s="226"/>
      <c r="B45" s="226"/>
      <c r="C45" s="207" t="str">
        <f>IF(AND(A45="",B45="",E45=""),"",IF(A45="","Missing golfer",IF(COUNTIF(Field!$B$5:$B$124,SUBSTITUTE(SUBSTITUTE(SUBSTITUTE(A45,"~","~~"),"*","~*"),"?","~?"))&lt;&gt;1,"Check field",IF(COUNTIF($A$7:$A$126,SUBSTITUTE(SUBSTITUTE(SUBSTITUTE(A45,"~","~~"),"*","~*"),"?","~?"))&lt;&gt;1,"Duplicate assignment",IF(B45="","Needs an owner","Assigned")))))</f>
        <v/>
      </c>
      <c r="D45" s="207" t="str">
        <f>IF(AND(C45="Assigned",Rules!B26&lt;&gt;"",A45=Rules!B26),"Winner","")</f>
        <v/>
      </c>
      <c r="E45" s="226"/>
    </row>
    <row r="46" ht="20" customHeight="1">
      <c r="A46" s="226"/>
      <c r="B46" s="226"/>
      <c r="C46" s="207" t="str">
        <f>IF(AND(A46="",B46="",E46=""),"",IF(A46="","Missing golfer",IF(COUNTIF(Field!$B$5:$B$124,SUBSTITUTE(SUBSTITUTE(SUBSTITUTE(A46,"~","~~"),"*","~*"),"?","~?"))&lt;&gt;1,"Check field",IF(COUNTIF($A$7:$A$126,SUBSTITUTE(SUBSTITUTE(SUBSTITUTE(A46,"~","~~"),"*","~*"),"?","~?"))&lt;&gt;1,"Duplicate assignment",IF(B46="","Needs an owner","Assigned")))))</f>
        <v/>
      </c>
      <c r="D46" s="207" t="str">
        <f>IF(AND(C46="Assigned",Rules!B26&lt;&gt;"",A46=Rules!B26),"Winner","")</f>
        <v/>
      </c>
      <c r="E46" s="226"/>
    </row>
    <row r="47" ht="20" customHeight="1">
      <c r="A47" s="226"/>
      <c r="B47" s="226"/>
      <c r="C47" s="207" t="str">
        <f>IF(AND(A47="",B47="",E47=""),"",IF(A47="","Missing golfer",IF(COUNTIF(Field!$B$5:$B$124,SUBSTITUTE(SUBSTITUTE(SUBSTITUTE(A47,"~","~~"),"*","~*"),"?","~?"))&lt;&gt;1,"Check field",IF(COUNTIF($A$7:$A$126,SUBSTITUTE(SUBSTITUTE(SUBSTITUTE(A47,"~","~~"),"*","~*"),"?","~?"))&lt;&gt;1,"Duplicate assignment",IF(B47="","Needs an owner","Assigned")))))</f>
        <v/>
      </c>
      <c r="D47" s="207" t="str">
        <f>IF(AND(C47="Assigned",Rules!B26&lt;&gt;"",A47=Rules!B26),"Winner","")</f>
        <v/>
      </c>
      <c r="E47" s="226"/>
    </row>
    <row r="48" ht="20" customHeight="1">
      <c r="A48" s="226"/>
      <c r="B48" s="226"/>
      <c r="C48" s="207" t="str">
        <f>IF(AND(A48="",B48="",E48=""),"",IF(A48="","Missing golfer",IF(COUNTIF(Field!$B$5:$B$124,SUBSTITUTE(SUBSTITUTE(SUBSTITUTE(A48,"~","~~"),"*","~*"),"?","~?"))&lt;&gt;1,"Check field",IF(COUNTIF($A$7:$A$126,SUBSTITUTE(SUBSTITUTE(SUBSTITUTE(A48,"~","~~"),"*","~*"),"?","~?"))&lt;&gt;1,"Duplicate assignment",IF(B48="","Needs an owner","Assigned")))))</f>
        <v/>
      </c>
      <c r="D48" s="207" t="str">
        <f>IF(AND(C48="Assigned",Rules!B26&lt;&gt;"",A48=Rules!B26),"Winner","")</f>
        <v/>
      </c>
      <c r="E48" s="226"/>
    </row>
    <row r="49" ht="20" customHeight="1">
      <c r="A49" s="226"/>
      <c r="B49" s="226"/>
      <c r="C49" s="207" t="str">
        <f>IF(AND(A49="",B49="",E49=""),"",IF(A49="","Missing golfer",IF(COUNTIF(Field!$B$5:$B$124,SUBSTITUTE(SUBSTITUTE(SUBSTITUTE(A49,"~","~~"),"*","~*"),"?","~?"))&lt;&gt;1,"Check field",IF(COUNTIF($A$7:$A$126,SUBSTITUTE(SUBSTITUTE(SUBSTITUTE(A49,"~","~~"),"*","~*"),"?","~?"))&lt;&gt;1,"Duplicate assignment",IF(B49="","Needs an owner","Assigned")))))</f>
        <v/>
      </c>
      <c r="D49" s="207" t="str">
        <f>IF(AND(C49="Assigned",Rules!B26&lt;&gt;"",A49=Rules!B26),"Winner","")</f>
        <v/>
      </c>
      <c r="E49" s="226"/>
    </row>
    <row r="50" ht="20" customHeight="1">
      <c r="A50" s="226"/>
      <c r="B50" s="226"/>
      <c r="C50" s="207" t="str">
        <f>IF(AND(A50="",B50="",E50=""),"",IF(A50="","Missing golfer",IF(COUNTIF(Field!$B$5:$B$124,SUBSTITUTE(SUBSTITUTE(SUBSTITUTE(A50,"~","~~"),"*","~*"),"?","~?"))&lt;&gt;1,"Check field",IF(COUNTIF($A$7:$A$126,SUBSTITUTE(SUBSTITUTE(SUBSTITUTE(A50,"~","~~"),"*","~*"),"?","~?"))&lt;&gt;1,"Duplicate assignment",IF(B50="","Needs an owner","Assigned")))))</f>
        <v/>
      </c>
      <c r="D50" s="207" t="str">
        <f>IF(AND(C50="Assigned",Rules!B26&lt;&gt;"",A50=Rules!B26),"Winner","")</f>
        <v/>
      </c>
      <c r="E50" s="226"/>
    </row>
    <row r="51" ht="20" customHeight="1">
      <c r="A51" s="226"/>
      <c r="B51" s="226"/>
      <c r="C51" s="207" t="str">
        <f>IF(AND(A51="",B51="",E51=""),"",IF(A51="","Missing golfer",IF(COUNTIF(Field!$B$5:$B$124,SUBSTITUTE(SUBSTITUTE(SUBSTITUTE(A51,"~","~~"),"*","~*"),"?","~?"))&lt;&gt;1,"Check field",IF(COUNTIF($A$7:$A$126,SUBSTITUTE(SUBSTITUTE(SUBSTITUTE(A51,"~","~~"),"*","~*"),"?","~?"))&lt;&gt;1,"Duplicate assignment",IF(B51="","Needs an owner","Assigned")))))</f>
        <v/>
      </c>
      <c r="D51" s="207" t="str">
        <f>IF(AND(C51="Assigned",Rules!B26&lt;&gt;"",A51=Rules!B26),"Winner","")</f>
        <v/>
      </c>
      <c r="E51" s="226"/>
    </row>
    <row r="52" ht="20" customHeight="1">
      <c r="A52" s="226"/>
      <c r="B52" s="226"/>
      <c r="C52" s="207" t="str">
        <f>IF(AND(A52="",B52="",E52=""),"",IF(A52="","Missing golfer",IF(COUNTIF(Field!$B$5:$B$124,SUBSTITUTE(SUBSTITUTE(SUBSTITUTE(A52,"~","~~"),"*","~*"),"?","~?"))&lt;&gt;1,"Check field",IF(COUNTIF($A$7:$A$126,SUBSTITUTE(SUBSTITUTE(SUBSTITUTE(A52,"~","~~"),"*","~*"),"?","~?"))&lt;&gt;1,"Duplicate assignment",IF(B52="","Needs an owner","Assigned")))))</f>
        <v/>
      </c>
      <c r="D52" s="207" t="str">
        <f>IF(AND(C52="Assigned",Rules!B26&lt;&gt;"",A52=Rules!B26),"Winner","")</f>
        <v/>
      </c>
      <c r="E52" s="226"/>
    </row>
    <row r="53" ht="20" customHeight="1">
      <c r="A53" s="226"/>
      <c r="B53" s="226"/>
      <c r="C53" s="207" t="str">
        <f>IF(AND(A53="",B53="",E53=""),"",IF(A53="","Missing golfer",IF(COUNTIF(Field!$B$5:$B$124,SUBSTITUTE(SUBSTITUTE(SUBSTITUTE(A53,"~","~~"),"*","~*"),"?","~?"))&lt;&gt;1,"Check field",IF(COUNTIF($A$7:$A$126,SUBSTITUTE(SUBSTITUTE(SUBSTITUTE(A53,"~","~~"),"*","~*"),"?","~?"))&lt;&gt;1,"Duplicate assignment",IF(B53="","Needs an owner","Assigned")))))</f>
        <v/>
      </c>
      <c r="D53" s="207" t="str">
        <f>IF(AND(C53="Assigned",Rules!B26&lt;&gt;"",A53=Rules!B26),"Winner","")</f>
        <v/>
      </c>
      <c r="E53" s="226"/>
    </row>
    <row r="54" ht="20" customHeight="1">
      <c r="A54" s="226"/>
      <c r="B54" s="226"/>
      <c r="C54" s="207" t="str">
        <f>IF(AND(A54="",B54="",E54=""),"",IF(A54="","Missing golfer",IF(COUNTIF(Field!$B$5:$B$124,SUBSTITUTE(SUBSTITUTE(SUBSTITUTE(A54,"~","~~"),"*","~*"),"?","~?"))&lt;&gt;1,"Check field",IF(COUNTIF($A$7:$A$126,SUBSTITUTE(SUBSTITUTE(SUBSTITUTE(A54,"~","~~"),"*","~*"),"?","~?"))&lt;&gt;1,"Duplicate assignment",IF(B54="","Needs an owner","Assigned")))))</f>
        <v/>
      </c>
      <c r="D54" s="207" t="str">
        <f>IF(AND(C54="Assigned",Rules!B26&lt;&gt;"",A54=Rules!B26),"Winner","")</f>
        <v/>
      </c>
      <c r="E54" s="226"/>
    </row>
    <row r="55" ht="20" customHeight="1">
      <c r="A55" s="226"/>
      <c r="B55" s="226"/>
      <c r="C55" s="207" t="str">
        <f>IF(AND(A55="",B55="",E55=""),"",IF(A55="","Missing golfer",IF(COUNTIF(Field!$B$5:$B$124,SUBSTITUTE(SUBSTITUTE(SUBSTITUTE(A55,"~","~~"),"*","~*"),"?","~?"))&lt;&gt;1,"Check field",IF(COUNTIF($A$7:$A$126,SUBSTITUTE(SUBSTITUTE(SUBSTITUTE(A55,"~","~~"),"*","~*"),"?","~?"))&lt;&gt;1,"Duplicate assignment",IF(B55="","Needs an owner","Assigned")))))</f>
        <v/>
      </c>
      <c r="D55" s="207" t="str">
        <f>IF(AND(C55="Assigned",Rules!B26&lt;&gt;"",A55=Rules!B26),"Winner","")</f>
        <v/>
      </c>
      <c r="E55" s="226"/>
    </row>
    <row r="56" ht="20" customHeight="1">
      <c r="A56" s="226"/>
      <c r="B56" s="226"/>
      <c r="C56" s="207" t="str">
        <f>IF(AND(A56="",B56="",E56=""),"",IF(A56="","Missing golfer",IF(COUNTIF(Field!$B$5:$B$124,SUBSTITUTE(SUBSTITUTE(SUBSTITUTE(A56,"~","~~"),"*","~*"),"?","~?"))&lt;&gt;1,"Check field",IF(COUNTIF($A$7:$A$126,SUBSTITUTE(SUBSTITUTE(SUBSTITUTE(A56,"~","~~"),"*","~*"),"?","~?"))&lt;&gt;1,"Duplicate assignment",IF(B56="","Needs an owner","Assigned")))))</f>
        <v/>
      </c>
      <c r="D56" s="207" t="str">
        <f>IF(AND(C56="Assigned",Rules!B26&lt;&gt;"",A56=Rules!B26),"Winner","")</f>
        <v/>
      </c>
      <c r="E56" s="226"/>
    </row>
    <row r="57" ht="20" customHeight="1">
      <c r="A57" s="226"/>
      <c r="B57" s="226"/>
      <c r="C57" s="207" t="str">
        <f>IF(AND(A57="",B57="",E57=""),"",IF(A57="","Missing golfer",IF(COUNTIF(Field!$B$5:$B$124,SUBSTITUTE(SUBSTITUTE(SUBSTITUTE(A57,"~","~~"),"*","~*"),"?","~?"))&lt;&gt;1,"Check field",IF(COUNTIF($A$7:$A$126,SUBSTITUTE(SUBSTITUTE(SUBSTITUTE(A57,"~","~~"),"*","~*"),"?","~?"))&lt;&gt;1,"Duplicate assignment",IF(B57="","Needs an owner","Assigned")))))</f>
        <v/>
      </c>
      <c r="D57" s="207" t="str">
        <f>IF(AND(C57="Assigned",Rules!B26&lt;&gt;"",A57=Rules!B26),"Winner","")</f>
        <v/>
      </c>
      <c r="E57" s="226"/>
    </row>
    <row r="58" ht="20" customHeight="1">
      <c r="A58" s="226"/>
      <c r="B58" s="226"/>
      <c r="C58" s="207" t="str">
        <f>IF(AND(A58="",B58="",E58=""),"",IF(A58="","Missing golfer",IF(COUNTIF(Field!$B$5:$B$124,SUBSTITUTE(SUBSTITUTE(SUBSTITUTE(A58,"~","~~"),"*","~*"),"?","~?"))&lt;&gt;1,"Check field",IF(COUNTIF($A$7:$A$126,SUBSTITUTE(SUBSTITUTE(SUBSTITUTE(A58,"~","~~"),"*","~*"),"?","~?"))&lt;&gt;1,"Duplicate assignment",IF(B58="","Needs an owner","Assigned")))))</f>
        <v/>
      </c>
      <c r="D58" s="207" t="str">
        <f>IF(AND(C58="Assigned",Rules!B26&lt;&gt;"",A58=Rules!B26),"Winner","")</f>
        <v/>
      </c>
      <c r="E58" s="226"/>
    </row>
    <row r="59" ht="20" customHeight="1">
      <c r="A59" s="226"/>
      <c r="B59" s="226"/>
      <c r="C59" s="207" t="str">
        <f>IF(AND(A59="",B59="",E59=""),"",IF(A59="","Missing golfer",IF(COUNTIF(Field!$B$5:$B$124,SUBSTITUTE(SUBSTITUTE(SUBSTITUTE(A59,"~","~~"),"*","~*"),"?","~?"))&lt;&gt;1,"Check field",IF(COUNTIF($A$7:$A$126,SUBSTITUTE(SUBSTITUTE(SUBSTITUTE(A59,"~","~~"),"*","~*"),"?","~?"))&lt;&gt;1,"Duplicate assignment",IF(B59="","Needs an owner","Assigned")))))</f>
        <v/>
      </c>
      <c r="D59" s="207" t="str">
        <f>IF(AND(C59="Assigned",Rules!B26&lt;&gt;"",A59=Rules!B26),"Winner","")</f>
        <v/>
      </c>
      <c r="E59" s="226"/>
    </row>
    <row r="60" ht="20" customHeight="1">
      <c r="A60" s="226"/>
      <c r="B60" s="226"/>
      <c r="C60" s="207" t="str">
        <f>IF(AND(A60="",B60="",E60=""),"",IF(A60="","Missing golfer",IF(COUNTIF(Field!$B$5:$B$124,SUBSTITUTE(SUBSTITUTE(SUBSTITUTE(A60,"~","~~"),"*","~*"),"?","~?"))&lt;&gt;1,"Check field",IF(COUNTIF($A$7:$A$126,SUBSTITUTE(SUBSTITUTE(SUBSTITUTE(A60,"~","~~"),"*","~*"),"?","~?"))&lt;&gt;1,"Duplicate assignment",IF(B60="","Needs an owner","Assigned")))))</f>
        <v/>
      </c>
      <c r="D60" s="207" t="str">
        <f>IF(AND(C60="Assigned",Rules!B26&lt;&gt;"",A60=Rules!B26),"Winner","")</f>
        <v/>
      </c>
      <c r="E60" s="226"/>
    </row>
    <row r="61" ht="20" customHeight="1">
      <c r="A61" s="226"/>
      <c r="B61" s="226"/>
      <c r="C61" s="207" t="str">
        <f>IF(AND(A61="",B61="",E61=""),"",IF(A61="","Missing golfer",IF(COUNTIF(Field!$B$5:$B$124,SUBSTITUTE(SUBSTITUTE(SUBSTITUTE(A61,"~","~~"),"*","~*"),"?","~?"))&lt;&gt;1,"Check field",IF(COUNTIF($A$7:$A$126,SUBSTITUTE(SUBSTITUTE(SUBSTITUTE(A61,"~","~~"),"*","~*"),"?","~?"))&lt;&gt;1,"Duplicate assignment",IF(B61="","Needs an owner","Assigned")))))</f>
        <v/>
      </c>
      <c r="D61" s="207" t="str">
        <f>IF(AND(C61="Assigned",Rules!B26&lt;&gt;"",A61=Rules!B26),"Winner","")</f>
        <v/>
      </c>
      <c r="E61" s="226"/>
    </row>
    <row r="62" ht="20" customHeight="1">
      <c r="A62" s="226"/>
      <c r="B62" s="226"/>
      <c r="C62" s="207" t="str">
        <f>IF(AND(A62="",B62="",E62=""),"",IF(A62="","Missing golfer",IF(COUNTIF(Field!$B$5:$B$124,SUBSTITUTE(SUBSTITUTE(SUBSTITUTE(A62,"~","~~"),"*","~*"),"?","~?"))&lt;&gt;1,"Check field",IF(COUNTIF($A$7:$A$126,SUBSTITUTE(SUBSTITUTE(SUBSTITUTE(A62,"~","~~"),"*","~*"),"?","~?"))&lt;&gt;1,"Duplicate assignment",IF(B62="","Needs an owner","Assigned")))))</f>
        <v/>
      </c>
      <c r="D62" s="207" t="str">
        <f>IF(AND(C62="Assigned",Rules!B26&lt;&gt;"",A62=Rules!B26),"Winner","")</f>
        <v/>
      </c>
      <c r="E62" s="226"/>
    </row>
    <row r="63" ht="20" customHeight="1">
      <c r="A63" s="226"/>
      <c r="B63" s="226"/>
      <c r="C63" s="207" t="str">
        <f>IF(AND(A63="",B63="",E63=""),"",IF(A63="","Missing golfer",IF(COUNTIF(Field!$B$5:$B$124,SUBSTITUTE(SUBSTITUTE(SUBSTITUTE(A63,"~","~~"),"*","~*"),"?","~?"))&lt;&gt;1,"Check field",IF(COUNTIF($A$7:$A$126,SUBSTITUTE(SUBSTITUTE(SUBSTITUTE(A63,"~","~~"),"*","~*"),"?","~?"))&lt;&gt;1,"Duplicate assignment",IF(B63="","Needs an owner","Assigned")))))</f>
        <v/>
      </c>
      <c r="D63" s="207" t="str">
        <f>IF(AND(C63="Assigned",Rules!B26&lt;&gt;"",A63=Rules!B26),"Winner","")</f>
        <v/>
      </c>
      <c r="E63" s="226"/>
    </row>
    <row r="64" ht="20" customHeight="1">
      <c r="A64" s="226"/>
      <c r="B64" s="226"/>
      <c r="C64" s="207" t="str">
        <f>IF(AND(A64="",B64="",E64=""),"",IF(A64="","Missing golfer",IF(COUNTIF(Field!$B$5:$B$124,SUBSTITUTE(SUBSTITUTE(SUBSTITUTE(A64,"~","~~"),"*","~*"),"?","~?"))&lt;&gt;1,"Check field",IF(COUNTIF($A$7:$A$126,SUBSTITUTE(SUBSTITUTE(SUBSTITUTE(A64,"~","~~"),"*","~*"),"?","~?"))&lt;&gt;1,"Duplicate assignment",IF(B64="","Needs an owner","Assigned")))))</f>
        <v/>
      </c>
      <c r="D64" s="207" t="str">
        <f>IF(AND(C64="Assigned",Rules!B26&lt;&gt;"",A64=Rules!B26),"Winner","")</f>
        <v/>
      </c>
      <c r="E64" s="226"/>
    </row>
    <row r="65" ht="20" customHeight="1">
      <c r="A65" s="226"/>
      <c r="B65" s="226"/>
      <c r="C65" s="207" t="str">
        <f>IF(AND(A65="",B65="",E65=""),"",IF(A65="","Missing golfer",IF(COUNTIF(Field!$B$5:$B$124,SUBSTITUTE(SUBSTITUTE(SUBSTITUTE(A65,"~","~~"),"*","~*"),"?","~?"))&lt;&gt;1,"Check field",IF(COUNTIF($A$7:$A$126,SUBSTITUTE(SUBSTITUTE(SUBSTITUTE(A65,"~","~~"),"*","~*"),"?","~?"))&lt;&gt;1,"Duplicate assignment",IF(B65="","Needs an owner","Assigned")))))</f>
        <v/>
      </c>
      <c r="D65" s="207" t="str">
        <f>IF(AND(C65="Assigned",Rules!B26&lt;&gt;"",A65=Rules!B26),"Winner","")</f>
        <v/>
      </c>
      <c r="E65" s="226"/>
    </row>
    <row r="66" ht="20" customHeight="1">
      <c r="A66" s="226"/>
      <c r="B66" s="226"/>
      <c r="C66" s="207" t="str">
        <f>IF(AND(A66="",B66="",E66=""),"",IF(A66="","Missing golfer",IF(COUNTIF(Field!$B$5:$B$124,SUBSTITUTE(SUBSTITUTE(SUBSTITUTE(A66,"~","~~"),"*","~*"),"?","~?"))&lt;&gt;1,"Check field",IF(COUNTIF($A$7:$A$126,SUBSTITUTE(SUBSTITUTE(SUBSTITUTE(A66,"~","~~"),"*","~*"),"?","~?"))&lt;&gt;1,"Duplicate assignment",IF(B66="","Needs an owner","Assigned")))))</f>
        <v/>
      </c>
      <c r="D66" s="207" t="str">
        <f>IF(AND(C66="Assigned",Rules!B26&lt;&gt;"",A66=Rules!B26),"Winner","")</f>
        <v/>
      </c>
      <c r="E66" s="226"/>
    </row>
    <row r="67" ht="20" customHeight="1">
      <c r="A67" s="226"/>
      <c r="B67" s="226"/>
      <c r="C67" s="207" t="str">
        <f>IF(AND(A67="",B67="",E67=""),"",IF(A67="","Missing golfer",IF(COUNTIF(Field!$B$5:$B$124,SUBSTITUTE(SUBSTITUTE(SUBSTITUTE(A67,"~","~~"),"*","~*"),"?","~?"))&lt;&gt;1,"Check field",IF(COUNTIF($A$7:$A$126,SUBSTITUTE(SUBSTITUTE(SUBSTITUTE(A67,"~","~~"),"*","~*"),"?","~?"))&lt;&gt;1,"Duplicate assignment",IF(B67="","Needs an owner","Assigned")))))</f>
        <v/>
      </c>
      <c r="D67" s="207" t="str">
        <f>IF(AND(C67="Assigned",Rules!B26&lt;&gt;"",A67=Rules!B26),"Winner","")</f>
        <v/>
      </c>
      <c r="E67" s="226"/>
    </row>
    <row r="68" ht="20" customHeight="1">
      <c r="A68" s="226"/>
      <c r="B68" s="226"/>
      <c r="C68" s="207" t="str">
        <f>IF(AND(A68="",B68="",E68=""),"",IF(A68="","Missing golfer",IF(COUNTIF(Field!$B$5:$B$124,SUBSTITUTE(SUBSTITUTE(SUBSTITUTE(A68,"~","~~"),"*","~*"),"?","~?"))&lt;&gt;1,"Check field",IF(COUNTIF($A$7:$A$126,SUBSTITUTE(SUBSTITUTE(SUBSTITUTE(A68,"~","~~"),"*","~*"),"?","~?"))&lt;&gt;1,"Duplicate assignment",IF(B68="","Needs an owner","Assigned")))))</f>
        <v/>
      </c>
      <c r="D68" s="207" t="str">
        <f>IF(AND(C68="Assigned",Rules!B26&lt;&gt;"",A68=Rules!B26),"Winner","")</f>
        <v/>
      </c>
      <c r="E68" s="226"/>
    </row>
    <row r="69" ht="20" customHeight="1">
      <c r="A69" s="226"/>
      <c r="B69" s="226"/>
      <c r="C69" s="207" t="str">
        <f>IF(AND(A69="",B69="",E69=""),"",IF(A69="","Missing golfer",IF(COUNTIF(Field!$B$5:$B$124,SUBSTITUTE(SUBSTITUTE(SUBSTITUTE(A69,"~","~~"),"*","~*"),"?","~?"))&lt;&gt;1,"Check field",IF(COUNTIF($A$7:$A$126,SUBSTITUTE(SUBSTITUTE(SUBSTITUTE(A69,"~","~~"),"*","~*"),"?","~?"))&lt;&gt;1,"Duplicate assignment",IF(B69="","Needs an owner","Assigned")))))</f>
        <v/>
      </c>
      <c r="D69" s="207" t="str">
        <f>IF(AND(C69="Assigned",Rules!B26&lt;&gt;"",A69=Rules!B26),"Winner","")</f>
        <v/>
      </c>
      <c r="E69" s="226"/>
    </row>
    <row r="70" ht="20" customHeight="1">
      <c r="A70" s="226"/>
      <c r="B70" s="226"/>
      <c r="C70" s="207" t="str">
        <f>IF(AND(A70="",B70="",E70=""),"",IF(A70="","Missing golfer",IF(COUNTIF(Field!$B$5:$B$124,SUBSTITUTE(SUBSTITUTE(SUBSTITUTE(A70,"~","~~"),"*","~*"),"?","~?"))&lt;&gt;1,"Check field",IF(COUNTIF($A$7:$A$126,SUBSTITUTE(SUBSTITUTE(SUBSTITUTE(A70,"~","~~"),"*","~*"),"?","~?"))&lt;&gt;1,"Duplicate assignment",IF(B70="","Needs an owner","Assigned")))))</f>
        <v/>
      </c>
      <c r="D70" s="207" t="str">
        <f>IF(AND(C70="Assigned",Rules!B26&lt;&gt;"",A70=Rules!B26),"Winner","")</f>
        <v/>
      </c>
      <c r="E70" s="226"/>
    </row>
    <row r="71" ht="20" customHeight="1">
      <c r="A71" s="226"/>
      <c r="B71" s="226"/>
      <c r="C71" s="207" t="str">
        <f>IF(AND(A71="",B71="",E71=""),"",IF(A71="","Missing golfer",IF(COUNTIF(Field!$B$5:$B$124,SUBSTITUTE(SUBSTITUTE(SUBSTITUTE(A71,"~","~~"),"*","~*"),"?","~?"))&lt;&gt;1,"Check field",IF(COUNTIF($A$7:$A$126,SUBSTITUTE(SUBSTITUTE(SUBSTITUTE(A71,"~","~~"),"*","~*"),"?","~?"))&lt;&gt;1,"Duplicate assignment",IF(B71="","Needs an owner","Assigned")))))</f>
        <v/>
      </c>
      <c r="D71" s="207" t="str">
        <f>IF(AND(C71="Assigned",Rules!B26&lt;&gt;"",A71=Rules!B26),"Winner","")</f>
        <v/>
      </c>
      <c r="E71" s="226"/>
    </row>
    <row r="72" ht="20" customHeight="1">
      <c r="A72" s="226"/>
      <c r="B72" s="226"/>
      <c r="C72" s="207" t="str">
        <f>IF(AND(A72="",B72="",E72=""),"",IF(A72="","Missing golfer",IF(COUNTIF(Field!$B$5:$B$124,SUBSTITUTE(SUBSTITUTE(SUBSTITUTE(A72,"~","~~"),"*","~*"),"?","~?"))&lt;&gt;1,"Check field",IF(COUNTIF($A$7:$A$126,SUBSTITUTE(SUBSTITUTE(SUBSTITUTE(A72,"~","~~"),"*","~*"),"?","~?"))&lt;&gt;1,"Duplicate assignment",IF(B72="","Needs an owner","Assigned")))))</f>
        <v/>
      </c>
      <c r="D72" s="207" t="str">
        <f>IF(AND(C72="Assigned",Rules!B26&lt;&gt;"",A72=Rules!B26),"Winner","")</f>
        <v/>
      </c>
      <c r="E72" s="226"/>
    </row>
    <row r="73" ht="20" customHeight="1">
      <c r="A73" s="226"/>
      <c r="B73" s="226"/>
      <c r="C73" s="207" t="str">
        <f>IF(AND(A73="",B73="",E73=""),"",IF(A73="","Missing golfer",IF(COUNTIF(Field!$B$5:$B$124,SUBSTITUTE(SUBSTITUTE(SUBSTITUTE(A73,"~","~~"),"*","~*"),"?","~?"))&lt;&gt;1,"Check field",IF(COUNTIF($A$7:$A$126,SUBSTITUTE(SUBSTITUTE(SUBSTITUTE(A73,"~","~~"),"*","~*"),"?","~?"))&lt;&gt;1,"Duplicate assignment",IF(B73="","Needs an owner","Assigned")))))</f>
        <v/>
      </c>
      <c r="D73" s="207" t="str">
        <f>IF(AND(C73="Assigned",Rules!B26&lt;&gt;"",A73=Rules!B26),"Winner","")</f>
        <v/>
      </c>
      <c r="E73" s="226"/>
    </row>
    <row r="74" ht="20" customHeight="1">
      <c r="A74" s="226"/>
      <c r="B74" s="226"/>
      <c r="C74" s="207" t="str">
        <f>IF(AND(A74="",B74="",E74=""),"",IF(A74="","Missing golfer",IF(COUNTIF(Field!$B$5:$B$124,SUBSTITUTE(SUBSTITUTE(SUBSTITUTE(A74,"~","~~"),"*","~*"),"?","~?"))&lt;&gt;1,"Check field",IF(COUNTIF($A$7:$A$126,SUBSTITUTE(SUBSTITUTE(SUBSTITUTE(A74,"~","~~"),"*","~*"),"?","~?"))&lt;&gt;1,"Duplicate assignment",IF(B74="","Needs an owner","Assigned")))))</f>
        <v/>
      </c>
      <c r="D74" s="207" t="str">
        <f>IF(AND(C74="Assigned",Rules!B26&lt;&gt;"",A74=Rules!B26),"Winner","")</f>
        <v/>
      </c>
      <c r="E74" s="226"/>
    </row>
    <row r="75" ht="20" customHeight="1">
      <c r="A75" s="226"/>
      <c r="B75" s="226"/>
      <c r="C75" s="207" t="str">
        <f>IF(AND(A75="",B75="",E75=""),"",IF(A75="","Missing golfer",IF(COUNTIF(Field!$B$5:$B$124,SUBSTITUTE(SUBSTITUTE(SUBSTITUTE(A75,"~","~~"),"*","~*"),"?","~?"))&lt;&gt;1,"Check field",IF(COUNTIF($A$7:$A$126,SUBSTITUTE(SUBSTITUTE(SUBSTITUTE(A75,"~","~~"),"*","~*"),"?","~?"))&lt;&gt;1,"Duplicate assignment",IF(B75="","Needs an owner","Assigned")))))</f>
        <v/>
      </c>
      <c r="D75" s="207" t="str">
        <f>IF(AND(C75="Assigned",Rules!B26&lt;&gt;"",A75=Rules!B26),"Winner","")</f>
        <v/>
      </c>
      <c r="E75" s="226"/>
    </row>
    <row r="76" ht="20" customHeight="1">
      <c r="A76" s="226"/>
      <c r="B76" s="226"/>
      <c r="C76" s="207" t="str">
        <f>IF(AND(A76="",B76="",E76=""),"",IF(A76="","Missing golfer",IF(COUNTIF(Field!$B$5:$B$124,SUBSTITUTE(SUBSTITUTE(SUBSTITUTE(A76,"~","~~"),"*","~*"),"?","~?"))&lt;&gt;1,"Check field",IF(COUNTIF($A$7:$A$126,SUBSTITUTE(SUBSTITUTE(SUBSTITUTE(A76,"~","~~"),"*","~*"),"?","~?"))&lt;&gt;1,"Duplicate assignment",IF(B76="","Needs an owner","Assigned")))))</f>
        <v/>
      </c>
      <c r="D76" s="207" t="str">
        <f>IF(AND(C76="Assigned",Rules!B26&lt;&gt;"",A76=Rules!B26),"Winner","")</f>
        <v/>
      </c>
      <c r="E76" s="226"/>
    </row>
    <row r="77" ht="20" customHeight="1">
      <c r="A77" s="226"/>
      <c r="B77" s="226"/>
      <c r="C77" s="207" t="str">
        <f>IF(AND(A77="",B77="",E77=""),"",IF(A77="","Missing golfer",IF(COUNTIF(Field!$B$5:$B$124,SUBSTITUTE(SUBSTITUTE(SUBSTITUTE(A77,"~","~~"),"*","~*"),"?","~?"))&lt;&gt;1,"Check field",IF(COUNTIF($A$7:$A$126,SUBSTITUTE(SUBSTITUTE(SUBSTITUTE(A77,"~","~~"),"*","~*"),"?","~?"))&lt;&gt;1,"Duplicate assignment",IF(B77="","Needs an owner","Assigned")))))</f>
        <v/>
      </c>
      <c r="D77" s="207" t="str">
        <f>IF(AND(C77="Assigned",Rules!B26&lt;&gt;"",A77=Rules!B26),"Winner","")</f>
        <v/>
      </c>
      <c r="E77" s="226"/>
    </row>
    <row r="78" ht="20" customHeight="1">
      <c r="A78" s="226"/>
      <c r="B78" s="226"/>
      <c r="C78" s="207" t="str">
        <f>IF(AND(A78="",B78="",E78=""),"",IF(A78="","Missing golfer",IF(COUNTIF(Field!$B$5:$B$124,SUBSTITUTE(SUBSTITUTE(SUBSTITUTE(A78,"~","~~"),"*","~*"),"?","~?"))&lt;&gt;1,"Check field",IF(COUNTIF($A$7:$A$126,SUBSTITUTE(SUBSTITUTE(SUBSTITUTE(A78,"~","~~"),"*","~*"),"?","~?"))&lt;&gt;1,"Duplicate assignment",IF(B78="","Needs an owner","Assigned")))))</f>
        <v/>
      </c>
      <c r="D78" s="207" t="str">
        <f>IF(AND(C78="Assigned",Rules!B26&lt;&gt;"",A78=Rules!B26),"Winner","")</f>
        <v/>
      </c>
      <c r="E78" s="226"/>
    </row>
    <row r="79" ht="20" customHeight="1">
      <c r="A79" s="226"/>
      <c r="B79" s="226"/>
      <c r="C79" s="207" t="str">
        <f>IF(AND(A79="",B79="",E79=""),"",IF(A79="","Missing golfer",IF(COUNTIF(Field!$B$5:$B$124,SUBSTITUTE(SUBSTITUTE(SUBSTITUTE(A79,"~","~~"),"*","~*"),"?","~?"))&lt;&gt;1,"Check field",IF(COUNTIF($A$7:$A$126,SUBSTITUTE(SUBSTITUTE(SUBSTITUTE(A79,"~","~~"),"*","~*"),"?","~?"))&lt;&gt;1,"Duplicate assignment",IF(B79="","Needs an owner","Assigned")))))</f>
        <v/>
      </c>
      <c r="D79" s="207" t="str">
        <f>IF(AND(C79="Assigned",Rules!B26&lt;&gt;"",A79=Rules!B26),"Winner","")</f>
        <v/>
      </c>
      <c r="E79" s="226"/>
    </row>
    <row r="80" ht="20" customHeight="1">
      <c r="A80" s="226"/>
      <c r="B80" s="226"/>
      <c r="C80" s="207" t="str">
        <f>IF(AND(A80="",B80="",E80=""),"",IF(A80="","Missing golfer",IF(COUNTIF(Field!$B$5:$B$124,SUBSTITUTE(SUBSTITUTE(SUBSTITUTE(A80,"~","~~"),"*","~*"),"?","~?"))&lt;&gt;1,"Check field",IF(COUNTIF($A$7:$A$126,SUBSTITUTE(SUBSTITUTE(SUBSTITUTE(A80,"~","~~"),"*","~*"),"?","~?"))&lt;&gt;1,"Duplicate assignment",IF(B80="","Needs an owner","Assigned")))))</f>
        <v/>
      </c>
      <c r="D80" s="207" t="str">
        <f>IF(AND(C80="Assigned",Rules!B26&lt;&gt;"",A80=Rules!B26),"Winner","")</f>
        <v/>
      </c>
      <c r="E80" s="226"/>
    </row>
    <row r="81" ht="20" customHeight="1">
      <c r="A81" s="226"/>
      <c r="B81" s="226"/>
      <c r="C81" s="207" t="str">
        <f>IF(AND(A81="",B81="",E81=""),"",IF(A81="","Missing golfer",IF(COUNTIF(Field!$B$5:$B$124,SUBSTITUTE(SUBSTITUTE(SUBSTITUTE(A81,"~","~~"),"*","~*"),"?","~?"))&lt;&gt;1,"Check field",IF(COUNTIF($A$7:$A$126,SUBSTITUTE(SUBSTITUTE(SUBSTITUTE(A81,"~","~~"),"*","~*"),"?","~?"))&lt;&gt;1,"Duplicate assignment",IF(B81="","Needs an owner","Assigned")))))</f>
        <v/>
      </c>
      <c r="D81" s="207" t="str">
        <f>IF(AND(C81="Assigned",Rules!B26&lt;&gt;"",A81=Rules!B26),"Winner","")</f>
        <v/>
      </c>
      <c r="E81" s="226"/>
    </row>
    <row r="82" ht="20" customHeight="1">
      <c r="A82" s="226"/>
      <c r="B82" s="226"/>
      <c r="C82" s="207" t="str">
        <f>IF(AND(A82="",B82="",E82=""),"",IF(A82="","Missing golfer",IF(COUNTIF(Field!$B$5:$B$124,SUBSTITUTE(SUBSTITUTE(SUBSTITUTE(A82,"~","~~"),"*","~*"),"?","~?"))&lt;&gt;1,"Check field",IF(COUNTIF($A$7:$A$126,SUBSTITUTE(SUBSTITUTE(SUBSTITUTE(A82,"~","~~"),"*","~*"),"?","~?"))&lt;&gt;1,"Duplicate assignment",IF(B82="","Needs an owner","Assigned")))))</f>
        <v/>
      </c>
      <c r="D82" s="207" t="str">
        <f>IF(AND(C82="Assigned",Rules!B26&lt;&gt;"",A82=Rules!B26),"Winner","")</f>
        <v/>
      </c>
      <c r="E82" s="226"/>
    </row>
    <row r="83" ht="20" customHeight="1">
      <c r="A83" s="226"/>
      <c r="B83" s="226"/>
      <c r="C83" s="207" t="str">
        <f>IF(AND(A83="",B83="",E83=""),"",IF(A83="","Missing golfer",IF(COUNTIF(Field!$B$5:$B$124,SUBSTITUTE(SUBSTITUTE(SUBSTITUTE(A83,"~","~~"),"*","~*"),"?","~?"))&lt;&gt;1,"Check field",IF(COUNTIF($A$7:$A$126,SUBSTITUTE(SUBSTITUTE(SUBSTITUTE(A83,"~","~~"),"*","~*"),"?","~?"))&lt;&gt;1,"Duplicate assignment",IF(B83="","Needs an owner","Assigned")))))</f>
        <v/>
      </c>
      <c r="D83" s="207" t="str">
        <f>IF(AND(C83="Assigned",Rules!B26&lt;&gt;"",A83=Rules!B26),"Winner","")</f>
        <v/>
      </c>
      <c r="E83" s="226"/>
    </row>
    <row r="84" ht="20" customHeight="1">
      <c r="A84" s="226"/>
      <c r="B84" s="226"/>
      <c r="C84" s="207" t="str">
        <f>IF(AND(A84="",B84="",E84=""),"",IF(A84="","Missing golfer",IF(COUNTIF(Field!$B$5:$B$124,SUBSTITUTE(SUBSTITUTE(SUBSTITUTE(A84,"~","~~"),"*","~*"),"?","~?"))&lt;&gt;1,"Check field",IF(COUNTIF($A$7:$A$126,SUBSTITUTE(SUBSTITUTE(SUBSTITUTE(A84,"~","~~"),"*","~*"),"?","~?"))&lt;&gt;1,"Duplicate assignment",IF(B84="","Needs an owner","Assigned")))))</f>
        <v/>
      </c>
      <c r="D84" s="207" t="str">
        <f>IF(AND(C84="Assigned",Rules!B26&lt;&gt;"",A84=Rules!B26),"Winner","")</f>
        <v/>
      </c>
      <c r="E84" s="226"/>
    </row>
    <row r="85" ht="20" customHeight="1">
      <c r="A85" s="226"/>
      <c r="B85" s="226"/>
      <c r="C85" s="207" t="str">
        <f>IF(AND(A85="",B85="",E85=""),"",IF(A85="","Missing golfer",IF(COUNTIF(Field!$B$5:$B$124,SUBSTITUTE(SUBSTITUTE(SUBSTITUTE(A85,"~","~~"),"*","~*"),"?","~?"))&lt;&gt;1,"Check field",IF(COUNTIF($A$7:$A$126,SUBSTITUTE(SUBSTITUTE(SUBSTITUTE(A85,"~","~~"),"*","~*"),"?","~?"))&lt;&gt;1,"Duplicate assignment",IF(B85="","Needs an owner","Assigned")))))</f>
        <v/>
      </c>
      <c r="D85" s="207" t="str">
        <f>IF(AND(C85="Assigned",Rules!B26&lt;&gt;"",A85=Rules!B26),"Winner","")</f>
        <v/>
      </c>
      <c r="E85" s="226"/>
    </row>
    <row r="86" ht="20" customHeight="1">
      <c r="A86" s="226"/>
      <c r="B86" s="226"/>
      <c r="C86" s="207" t="str">
        <f>IF(AND(A86="",B86="",E86=""),"",IF(A86="","Missing golfer",IF(COUNTIF(Field!$B$5:$B$124,SUBSTITUTE(SUBSTITUTE(SUBSTITUTE(A86,"~","~~"),"*","~*"),"?","~?"))&lt;&gt;1,"Check field",IF(COUNTIF($A$7:$A$126,SUBSTITUTE(SUBSTITUTE(SUBSTITUTE(A86,"~","~~"),"*","~*"),"?","~?"))&lt;&gt;1,"Duplicate assignment",IF(B86="","Needs an owner","Assigned")))))</f>
        <v/>
      </c>
      <c r="D86" s="207" t="str">
        <f>IF(AND(C86="Assigned",Rules!B26&lt;&gt;"",A86=Rules!B26),"Winner","")</f>
        <v/>
      </c>
      <c r="E86" s="226"/>
    </row>
    <row r="87" ht="20" customHeight="1">
      <c r="A87" s="226"/>
      <c r="B87" s="226"/>
      <c r="C87" s="207" t="str">
        <f>IF(AND(A87="",B87="",E87=""),"",IF(A87="","Missing golfer",IF(COUNTIF(Field!$B$5:$B$124,SUBSTITUTE(SUBSTITUTE(SUBSTITUTE(A87,"~","~~"),"*","~*"),"?","~?"))&lt;&gt;1,"Check field",IF(COUNTIF($A$7:$A$126,SUBSTITUTE(SUBSTITUTE(SUBSTITUTE(A87,"~","~~"),"*","~*"),"?","~?"))&lt;&gt;1,"Duplicate assignment",IF(B87="","Needs an owner","Assigned")))))</f>
        <v/>
      </c>
      <c r="D87" s="207" t="str">
        <f>IF(AND(C87="Assigned",Rules!B26&lt;&gt;"",A87=Rules!B26),"Winner","")</f>
        <v/>
      </c>
      <c r="E87" s="226"/>
    </row>
    <row r="88" ht="20" customHeight="1">
      <c r="A88" s="226"/>
      <c r="B88" s="226"/>
      <c r="C88" s="207" t="str">
        <f>IF(AND(A88="",B88="",E88=""),"",IF(A88="","Missing golfer",IF(COUNTIF(Field!$B$5:$B$124,SUBSTITUTE(SUBSTITUTE(SUBSTITUTE(A88,"~","~~"),"*","~*"),"?","~?"))&lt;&gt;1,"Check field",IF(COUNTIF($A$7:$A$126,SUBSTITUTE(SUBSTITUTE(SUBSTITUTE(A88,"~","~~"),"*","~*"),"?","~?"))&lt;&gt;1,"Duplicate assignment",IF(B88="","Needs an owner","Assigned")))))</f>
        <v/>
      </c>
      <c r="D88" s="207" t="str">
        <f>IF(AND(C88="Assigned",Rules!B26&lt;&gt;"",A88=Rules!B26),"Winner","")</f>
        <v/>
      </c>
      <c r="E88" s="226"/>
    </row>
    <row r="89" ht="20" customHeight="1">
      <c r="A89" s="226"/>
      <c r="B89" s="226"/>
      <c r="C89" s="207" t="str">
        <f>IF(AND(A89="",B89="",E89=""),"",IF(A89="","Missing golfer",IF(COUNTIF(Field!$B$5:$B$124,SUBSTITUTE(SUBSTITUTE(SUBSTITUTE(A89,"~","~~"),"*","~*"),"?","~?"))&lt;&gt;1,"Check field",IF(COUNTIF($A$7:$A$126,SUBSTITUTE(SUBSTITUTE(SUBSTITUTE(A89,"~","~~"),"*","~*"),"?","~?"))&lt;&gt;1,"Duplicate assignment",IF(B89="","Needs an owner","Assigned")))))</f>
        <v/>
      </c>
      <c r="D89" s="207" t="str">
        <f>IF(AND(C89="Assigned",Rules!B26&lt;&gt;"",A89=Rules!B26),"Winner","")</f>
        <v/>
      </c>
      <c r="E89" s="226"/>
    </row>
    <row r="90" ht="20" customHeight="1">
      <c r="A90" s="226"/>
      <c r="B90" s="226"/>
      <c r="C90" s="207" t="str">
        <f>IF(AND(A90="",B90="",E90=""),"",IF(A90="","Missing golfer",IF(COUNTIF(Field!$B$5:$B$124,SUBSTITUTE(SUBSTITUTE(SUBSTITUTE(A90,"~","~~"),"*","~*"),"?","~?"))&lt;&gt;1,"Check field",IF(COUNTIF($A$7:$A$126,SUBSTITUTE(SUBSTITUTE(SUBSTITUTE(A90,"~","~~"),"*","~*"),"?","~?"))&lt;&gt;1,"Duplicate assignment",IF(B90="","Needs an owner","Assigned")))))</f>
        <v/>
      </c>
      <c r="D90" s="207" t="str">
        <f>IF(AND(C90="Assigned",Rules!B26&lt;&gt;"",A90=Rules!B26),"Winner","")</f>
        <v/>
      </c>
      <c r="E90" s="226"/>
    </row>
    <row r="91" ht="20" customHeight="1">
      <c r="A91" s="226"/>
      <c r="B91" s="226"/>
      <c r="C91" s="207" t="str">
        <f>IF(AND(A91="",B91="",E91=""),"",IF(A91="","Missing golfer",IF(COUNTIF(Field!$B$5:$B$124,SUBSTITUTE(SUBSTITUTE(SUBSTITUTE(A91,"~","~~"),"*","~*"),"?","~?"))&lt;&gt;1,"Check field",IF(COUNTIF($A$7:$A$126,SUBSTITUTE(SUBSTITUTE(SUBSTITUTE(A91,"~","~~"),"*","~*"),"?","~?"))&lt;&gt;1,"Duplicate assignment",IF(B91="","Needs an owner","Assigned")))))</f>
        <v/>
      </c>
      <c r="D91" s="207" t="str">
        <f>IF(AND(C91="Assigned",Rules!B26&lt;&gt;"",A91=Rules!B26),"Winner","")</f>
        <v/>
      </c>
      <c r="E91" s="226"/>
    </row>
    <row r="92" ht="20" customHeight="1">
      <c r="A92" s="226"/>
      <c r="B92" s="226"/>
      <c r="C92" s="207" t="str">
        <f>IF(AND(A92="",B92="",E92=""),"",IF(A92="","Missing golfer",IF(COUNTIF(Field!$B$5:$B$124,SUBSTITUTE(SUBSTITUTE(SUBSTITUTE(A92,"~","~~"),"*","~*"),"?","~?"))&lt;&gt;1,"Check field",IF(COUNTIF($A$7:$A$126,SUBSTITUTE(SUBSTITUTE(SUBSTITUTE(A92,"~","~~"),"*","~*"),"?","~?"))&lt;&gt;1,"Duplicate assignment",IF(B92="","Needs an owner","Assigned")))))</f>
        <v/>
      </c>
      <c r="D92" s="207" t="str">
        <f>IF(AND(C92="Assigned",Rules!B26&lt;&gt;"",A92=Rules!B26),"Winner","")</f>
        <v/>
      </c>
      <c r="E92" s="226"/>
    </row>
    <row r="93" ht="20" customHeight="1">
      <c r="A93" s="226"/>
      <c r="B93" s="226"/>
      <c r="C93" s="207" t="str">
        <f>IF(AND(A93="",B93="",E93=""),"",IF(A93="","Missing golfer",IF(COUNTIF(Field!$B$5:$B$124,SUBSTITUTE(SUBSTITUTE(SUBSTITUTE(A93,"~","~~"),"*","~*"),"?","~?"))&lt;&gt;1,"Check field",IF(COUNTIF($A$7:$A$126,SUBSTITUTE(SUBSTITUTE(SUBSTITUTE(A93,"~","~~"),"*","~*"),"?","~?"))&lt;&gt;1,"Duplicate assignment",IF(B93="","Needs an owner","Assigned")))))</f>
        <v/>
      </c>
      <c r="D93" s="207" t="str">
        <f>IF(AND(C93="Assigned",Rules!B26&lt;&gt;"",A93=Rules!B26),"Winner","")</f>
        <v/>
      </c>
      <c r="E93" s="226"/>
    </row>
    <row r="94" ht="20" customHeight="1">
      <c r="A94" s="226"/>
      <c r="B94" s="226"/>
      <c r="C94" s="207" t="str">
        <f>IF(AND(A94="",B94="",E94=""),"",IF(A94="","Missing golfer",IF(COUNTIF(Field!$B$5:$B$124,SUBSTITUTE(SUBSTITUTE(SUBSTITUTE(A94,"~","~~"),"*","~*"),"?","~?"))&lt;&gt;1,"Check field",IF(COUNTIF($A$7:$A$126,SUBSTITUTE(SUBSTITUTE(SUBSTITUTE(A94,"~","~~"),"*","~*"),"?","~?"))&lt;&gt;1,"Duplicate assignment",IF(B94="","Needs an owner","Assigned")))))</f>
        <v/>
      </c>
      <c r="D94" s="207" t="str">
        <f>IF(AND(C94="Assigned",Rules!B26&lt;&gt;"",A94=Rules!B26),"Winner","")</f>
        <v/>
      </c>
      <c r="E94" s="226"/>
    </row>
    <row r="95" ht="20" customHeight="1">
      <c r="A95" s="226"/>
      <c r="B95" s="226"/>
      <c r="C95" s="207" t="str">
        <f>IF(AND(A95="",B95="",E95=""),"",IF(A95="","Missing golfer",IF(COUNTIF(Field!$B$5:$B$124,SUBSTITUTE(SUBSTITUTE(SUBSTITUTE(A95,"~","~~"),"*","~*"),"?","~?"))&lt;&gt;1,"Check field",IF(COUNTIF($A$7:$A$126,SUBSTITUTE(SUBSTITUTE(SUBSTITUTE(A95,"~","~~"),"*","~*"),"?","~?"))&lt;&gt;1,"Duplicate assignment",IF(B95="","Needs an owner","Assigned")))))</f>
        <v/>
      </c>
      <c r="D95" s="207" t="str">
        <f>IF(AND(C95="Assigned",Rules!B26&lt;&gt;"",A95=Rules!B26),"Winner","")</f>
        <v/>
      </c>
      <c r="E95" s="226"/>
    </row>
    <row r="96" ht="20" customHeight="1">
      <c r="A96" s="226"/>
      <c r="B96" s="226"/>
      <c r="C96" s="207" t="str">
        <f>IF(AND(A96="",B96="",E96=""),"",IF(A96="","Missing golfer",IF(COUNTIF(Field!$B$5:$B$124,SUBSTITUTE(SUBSTITUTE(SUBSTITUTE(A96,"~","~~"),"*","~*"),"?","~?"))&lt;&gt;1,"Check field",IF(COUNTIF($A$7:$A$126,SUBSTITUTE(SUBSTITUTE(SUBSTITUTE(A96,"~","~~"),"*","~*"),"?","~?"))&lt;&gt;1,"Duplicate assignment",IF(B96="","Needs an owner","Assigned")))))</f>
        <v/>
      </c>
      <c r="D96" s="207" t="str">
        <f>IF(AND(C96="Assigned",Rules!B26&lt;&gt;"",A96=Rules!B26),"Winner","")</f>
        <v/>
      </c>
      <c r="E96" s="226"/>
    </row>
    <row r="97" ht="20" customHeight="1">
      <c r="A97" s="226"/>
      <c r="B97" s="226"/>
      <c r="C97" s="207" t="str">
        <f>IF(AND(A97="",B97="",E97=""),"",IF(A97="","Missing golfer",IF(COUNTIF(Field!$B$5:$B$124,SUBSTITUTE(SUBSTITUTE(SUBSTITUTE(A97,"~","~~"),"*","~*"),"?","~?"))&lt;&gt;1,"Check field",IF(COUNTIF($A$7:$A$126,SUBSTITUTE(SUBSTITUTE(SUBSTITUTE(A97,"~","~~"),"*","~*"),"?","~?"))&lt;&gt;1,"Duplicate assignment",IF(B97="","Needs an owner","Assigned")))))</f>
        <v/>
      </c>
      <c r="D97" s="207" t="str">
        <f>IF(AND(C97="Assigned",Rules!B26&lt;&gt;"",A97=Rules!B26),"Winner","")</f>
        <v/>
      </c>
      <c r="E97" s="226"/>
    </row>
    <row r="98" ht="20" customHeight="1">
      <c r="A98" s="226"/>
      <c r="B98" s="226"/>
      <c r="C98" s="207" t="str">
        <f>IF(AND(A98="",B98="",E98=""),"",IF(A98="","Missing golfer",IF(COUNTIF(Field!$B$5:$B$124,SUBSTITUTE(SUBSTITUTE(SUBSTITUTE(A98,"~","~~"),"*","~*"),"?","~?"))&lt;&gt;1,"Check field",IF(COUNTIF($A$7:$A$126,SUBSTITUTE(SUBSTITUTE(SUBSTITUTE(A98,"~","~~"),"*","~*"),"?","~?"))&lt;&gt;1,"Duplicate assignment",IF(B98="","Needs an owner","Assigned")))))</f>
        <v/>
      </c>
      <c r="D98" s="207" t="str">
        <f>IF(AND(C98="Assigned",Rules!B26&lt;&gt;"",A98=Rules!B26),"Winner","")</f>
        <v/>
      </c>
      <c r="E98" s="226"/>
    </row>
    <row r="99" ht="20" customHeight="1">
      <c r="A99" s="226"/>
      <c r="B99" s="226"/>
      <c r="C99" s="207" t="str">
        <f>IF(AND(A99="",B99="",E99=""),"",IF(A99="","Missing golfer",IF(COUNTIF(Field!$B$5:$B$124,SUBSTITUTE(SUBSTITUTE(SUBSTITUTE(A99,"~","~~"),"*","~*"),"?","~?"))&lt;&gt;1,"Check field",IF(COUNTIF($A$7:$A$126,SUBSTITUTE(SUBSTITUTE(SUBSTITUTE(A99,"~","~~"),"*","~*"),"?","~?"))&lt;&gt;1,"Duplicate assignment",IF(B99="","Needs an owner","Assigned")))))</f>
        <v/>
      </c>
      <c r="D99" s="207" t="str">
        <f>IF(AND(C99="Assigned",Rules!B26&lt;&gt;"",A99=Rules!B26),"Winner","")</f>
        <v/>
      </c>
      <c r="E99" s="226"/>
    </row>
    <row r="100" ht="20" customHeight="1">
      <c r="A100" s="226"/>
      <c r="B100" s="226"/>
      <c r="C100" s="207" t="str">
        <f>IF(AND(A100="",B100="",E100=""),"",IF(A100="","Missing golfer",IF(COUNTIF(Field!$B$5:$B$124,SUBSTITUTE(SUBSTITUTE(SUBSTITUTE(A100,"~","~~"),"*","~*"),"?","~?"))&lt;&gt;1,"Check field",IF(COUNTIF($A$7:$A$126,SUBSTITUTE(SUBSTITUTE(SUBSTITUTE(A100,"~","~~"),"*","~*"),"?","~?"))&lt;&gt;1,"Duplicate assignment",IF(B100="","Needs an owner","Assigned")))))</f>
        <v/>
      </c>
      <c r="D100" s="207" t="str">
        <f>IF(AND(C100="Assigned",Rules!B26&lt;&gt;"",A100=Rules!B26),"Winner","")</f>
        <v/>
      </c>
      <c r="E100" s="226"/>
    </row>
    <row r="101" ht="20" customHeight="1">
      <c r="A101" s="226"/>
      <c r="B101" s="226"/>
      <c r="C101" s="207" t="str">
        <f>IF(AND(A101="",B101="",E101=""),"",IF(A101="","Missing golfer",IF(COUNTIF(Field!$B$5:$B$124,SUBSTITUTE(SUBSTITUTE(SUBSTITUTE(A101,"~","~~"),"*","~*"),"?","~?"))&lt;&gt;1,"Check field",IF(COUNTIF($A$7:$A$126,SUBSTITUTE(SUBSTITUTE(SUBSTITUTE(A101,"~","~~"),"*","~*"),"?","~?"))&lt;&gt;1,"Duplicate assignment",IF(B101="","Needs an owner","Assigned")))))</f>
        <v/>
      </c>
      <c r="D101" s="207" t="str">
        <f>IF(AND(C101="Assigned",Rules!B26&lt;&gt;"",A101=Rules!B26),"Winner","")</f>
        <v/>
      </c>
      <c r="E101" s="226"/>
    </row>
    <row r="102" ht="20" customHeight="1">
      <c r="A102" s="226"/>
      <c r="B102" s="226"/>
      <c r="C102" s="207" t="str">
        <f>IF(AND(A102="",B102="",E102=""),"",IF(A102="","Missing golfer",IF(COUNTIF(Field!$B$5:$B$124,SUBSTITUTE(SUBSTITUTE(SUBSTITUTE(A102,"~","~~"),"*","~*"),"?","~?"))&lt;&gt;1,"Check field",IF(COUNTIF($A$7:$A$126,SUBSTITUTE(SUBSTITUTE(SUBSTITUTE(A102,"~","~~"),"*","~*"),"?","~?"))&lt;&gt;1,"Duplicate assignment",IF(B102="","Needs an owner","Assigned")))))</f>
        <v/>
      </c>
      <c r="D102" s="207" t="str">
        <f>IF(AND(C102="Assigned",Rules!B26&lt;&gt;"",A102=Rules!B26),"Winner","")</f>
        <v/>
      </c>
      <c r="E102" s="226"/>
    </row>
    <row r="103" ht="20" customHeight="1">
      <c r="A103" s="226"/>
      <c r="B103" s="226"/>
      <c r="C103" s="207" t="str">
        <f>IF(AND(A103="",B103="",E103=""),"",IF(A103="","Missing golfer",IF(COUNTIF(Field!$B$5:$B$124,SUBSTITUTE(SUBSTITUTE(SUBSTITUTE(A103,"~","~~"),"*","~*"),"?","~?"))&lt;&gt;1,"Check field",IF(COUNTIF($A$7:$A$126,SUBSTITUTE(SUBSTITUTE(SUBSTITUTE(A103,"~","~~"),"*","~*"),"?","~?"))&lt;&gt;1,"Duplicate assignment",IF(B103="","Needs an owner","Assigned")))))</f>
        <v/>
      </c>
      <c r="D103" s="207" t="str">
        <f>IF(AND(C103="Assigned",Rules!B26&lt;&gt;"",A103=Rules!B26),"Winner","")</f>
        <v/>
      </c>
      <c r="E103" s="226"/>
    </row>
    <row r="104" ht="20" customHeight="1">
      <c r="A104" s="226"/>
      <c r="B104" s="226"/>
      <c r="C104" s="207" t="str">
        <f>IF(AND(A104="",B104="",E104=""),"",IF(A104="","Missing golfer",IF(COUNTIF(Field!$B$5:$B$124,SUBSTITUTE(SUBSTITUTE(SUBSTITUTE(A104,"~","~~"),"*","~*"),"?","~?"))&lt;&gt;1,"Check field",IF(COUNTIF($A$7:$A$126,SUBSTITUTE(SUBSTITUTE(SUBSTITUTE(A104,"~","~~"),"*","~*"),"?","~?"))&lt;&gt;1,"Duplicate assignment",IF(B104="","Needs an owner","Assigned")))))</f>
        <v/>
      </c>
      <c r="D104" s="207" t="str">
        <f>IF(AND(C104="Assigned",Rules!B26&lt;&gt;"",A104=Rules!B26),"Winner","")</f>
        <v/>
      </c>
      <c r="E104" s="226"/>
    </row>
    <row r="105" ht="20" customHeight="1">
      <c r="A105" s="226"/>
      <c r="B105" s="226"/>
      <c r="C105" s="207" t="str">
        <f>IF(AND(A105="",B105="",E105=""),"",IF(A105="","Missing golfer",IF(COUNTIF(Field!$B$5:$B$124,SUBSTITUTE(SUBSTITUTE(SUBSTITUTE(A105,"~","~~"),"*","~*"),"?","~?"))&lt;&gt;1,"Check field",IF(COUNTIF($A$7:$A$126,SUBSTITUTE(SUBSTITUTE(SUBSTITUTE(A105,"~","~~"),"*","~*"),"?","~?"))&lt;&gt;1,"Duplicate assignment",IF(B105="","Needs an owner","Assigned")))))</f>
        <v/>
      </c>
      <c r="D105" s="207" t="str">
        <f>IF(AND(C105="Assigned",Rules!B26&lt;&gt;"",A105=Rules!B26),"Winner","")</f>
        <v/>
      </c>
      <c r="E105" s="226"/>
    </row>
    <row r="106" ht="20" customHeight="1">
      <c r="A106" s="226"/>
      <c r="B106" s="226"/>
      <c r="C106" s="207" t="str">
        <f>IF(AND(A106="",B106="",E106=""),"",IF(A106="","Missing golfer",IF(COUNTIF(Field!$B$5:$B$124,SUBSTITUTE(SUBSTITUTE(SUBSTITUTE(A106,"~","~~"),"*","~*"),"?","~?"))&lt;&gt;1,"Check field",IF(COUNTIF($A$7:$A$126,SUBSTITUTE(SUBSTITUTE(SUBSTITUTE(A106,"~","~~"),"*","~*"),"?","~?"))&lt;&gt;1,"Duplicate assignment",IF(B106="","Needs an owner","Assigned")))))</f>
        <v/>
      </c>
      <c r="D106" s="207" t="str">
        <f>IF(AND(C106="Assigned",Rules!B26&lt;&gt;"",A106=Rules!B26),"Winner","")</f>
        <v/>
      </c>
      <c r="E106" s="226"/>
    </row>
    <row r="107" ht="20" customHeight="1">
      <c r="A107" s="226"/>
      <c r="B107" s="226"/>
      <c r="C107" s="207" t="str">
        <f>IF(AND(A107="",B107="",E107=""),"",IF(A107="","Missing golfer",IF(COUNTIF(Field!$B$5:$B$124,SUBSTITUTE(SUBSTITUTE(SUBSTITUTE(A107,"~","~~"),"*","~*"),"?","~?"))&lt;&gt;1,"Check field",IF(COUNTIF($A$7:$A$126,SUBSTITUTE(SUBSTITUTE(SUBSTITUTE(A107,"~","~~"),"*","~*"),"?","~?"))&lt;&gt;1,"Duplicate assignment",IF(B107="","Needs an owner","Assigned")))))</f>
        <v/>
      </c>
      <c r="D107" s="207" t="str">
        <f>IF(AND(C107="Assigned",Rules!B26&lt;&gt;"",A107=Rules!B26),"Winner","")</f>
        <v/>
      </c>
      <c r="E107" s="226"/>
    </row>
    <row r="108" ht="20" customHeight="1">
      <c r="A108" s="226"/>
      <c r="B108" s="226"/>
      <c r="C108" s="207" t="str">
        <f>IF(AND(A108="",B108="",E108=""),"",IF(A108="","Missing golfer",IF(COUNTIF(Field!$B$5:$B$124,SUBSTITUTE(SUBSTITUTE(SUBSTITUTE(A108,"~","~~"),"*","~*"),"?","~?"))&lt;&gt;1,"Check field",IF(COUNTIF($A$7:$A$126,SUBSTITUTE(SUBSTITUTE(SUBSTITUTE(A108,"~","~~"),"*","~*"),"?","~?"))&lt;&gt;1,"Duplicate assignment",IF(B108="","Needs an owner","Assigned")))))</f>
        <v/>
      </c>
      <c r="D108" s="207" t="str">
        <f>IF(AND(C108="Assigned",Rules!B26&lt;&gt;"",A108=Rules!B26),"Winner","")</f>
        <v/>
      </c>
      <c r="E108" s="226"/>
    </row>
    <row r="109" ht="20" customHeight="1">
      <c r="A109" s="226"/>
      <c r="B109" s="226"/>
      <c r="C109" s="207" t="str">
        <f>IF(AND(A109="",B109="",E109=""),"",IF(A109="","Missing golfer",IF(COUNTIF(Field!$B$5:$B$124,SUBSTITUTE(SUBSTITUTE(SUBSTITUTE(A109,"~","~~"),"*","~*"),"?","~?"))&lt;&gt;1,"Check field",IF(COUNTIF($A$7:$A$126,SUBSTITUTE(SUBSTITUTE(SUBSTITUTE(A109,"~","~~"),"*","~*"),"?","~?"))&lt;&gt;1,"Duplicate assignment",IF(B109="","Needs an owner","Assigned")))))</f>
        <v/>
      </c>
      <c r="D109" s="207" t="str">
        <f>IF(AND(C109="Assigned",Rules!B26&lt;&gt;"",A109=Rules!B26),"Winner","")</f>
        <v/>
      </c>
      <c r="E109" s="226"/>
    </row>
    <row r="110" ht="20" customHeight="1">
      <c r="A110" s="226"/>
      <c r="B110" s="226"/>
      <c r="C110" s="207" t="str">
        <f>IF(AND(A110="",B110="",E110=""),"",IF(A110="","Missing golfer",IF(COUNTIF(Field!$B$5:$B$124,SUBSTITUTE(SUBSTITUTE(SUBSTITUTE(A110,"~","~~"),"*","~*"),"?","~?"))&lt;&gt;1,"Check field",IF(COUNTIF($A$7:$A$126,SUBSTITUTE(SUBSTITUTE(SUBSTITUTE(A110,"~","~~"),"*","~*"),"?","~?"))&lt;&gt;1,"Duplicate assignment",IF(B110="","Needs an owner","Assigned")))))</f>
        <v/>
      </c>
      <c r="D110" s="207" t="str">
        <f>IF(AND(C110="Assigned",Rules!B26&lt;&gt;"",A110=Rules!B26),"Winner","")</f>
        <v/>
      </c>
      <c r="E110" s="226"/>
    </row>
    <row r="111" ht="20" customHeight="1">
      <c r="A111" s="226"/>
      <c r="B111" s="226"/>
      <c r="C111" s="207" t="str">
        <f>IF(AND(A111="",B111="",E111=""),"",IF(A111="","Missing golfer",IF(COUNTIF(Field!$B$5:$B$124,SUBSTITUTE(SUBSTITUTE(SUBSTITUTE(A111,"~","~~"),"*","~*"),"?","~?"))&lt;&gt;1,"Check field",IF(COUNTIF($A$7:$A$126,SUBSTITUTE(SUBSTITUTE(SUBSTITUTE(A111,"~","~~"),"*","~*"),"?","~?"))&lt;&gt;1,"Duplicate assignment",IF(B111="","Needs an owner","Assigned")))))</f>
        <v/>
      </c>
      <c r="D111" s="207" t="str">
        <f>IF(AND(C111="Assigned",Rules!B26&lt;&gt;"",A111=Rules!B26),"Winner","")</f>
        <v/>
      </c>
      <c r="E111" s="226"/>
    </row>
    <row r="112" ht="20" customHeight="1">
      <c r="A112" s="226"/>
      <c r="B112" s="226"/>
      <c r="C112" s="207" t="str">
        <f>IF(AND(A112="",B112="",E112=""),"",IF(A112="","Missing golfer",IF(COUNTIF(Field!$B$5:$B$124,SUBSTITUTE(SUBSTITUTE(SUBSTITUTE(A112,"~","~~"),"*","~*"),"?","~?"))&lt;&gt;1,"Check field",IF(COUNTIF($A$7:$A$126,SUBSTITUTE(SUBSTITUTE(SUBSTITUTE(A112,"~","~~"),"*","~*"),"?","~?"))&lt;&gt;1,"Duplicate assignment",IF(B112="","Needs an owner","Assigned")))))</f>
        <v/>
      </c>
      <c r="D112" s="207" t="str">
        <f>IF(AND(C112="Assigned",Rules!B26&lt;&gt;"",A112=Rules!B26),"Winner","")</f>
        <v/>
      </c>
      <c r="E112" s="226"/>
    </row>
    <row r="113" ht="20" customHeight="1">
      <c r="A113" s="226"/>
      <c r="B113" s="226"/>
      <c r="C113" s="207" t="str">
        <f>IF(AND(A113="",B113="",E113=""),"",IF(A113="","Missing golfer",IF(COUNTIF(Field!$B$5:$B$124,SUBSTITUTE(SUBSTITUTE(SUBSTITUTE(A113,"~","~~"),"*","~*"),"?","~?"))&lt;&gt;1,"Check field",IF(COUNTIF($A$7:$A$126,SUBSTITUTE(SUBSTITUTE(SUBSTITUTE(A113,"~","~~"),"*","~*"),"?","~?"))&lt;&gt;1,"Duplicate assignment",IF(B113="","Needs an owner","Assigned")))))</f>
        <v/>
      </c>
      <c r="D113" s="207" t="str">
        <f>IF(AND(C113="Assigned",Rules!B26&lt;&gt;"",A113=Rules!B26),"Winner","")</f>
        <v/>
      </c>
      <c r="E113" s="226"/>
    </row>
    <row r="114" ht="20" customHeight="1">
      <c r="A114" s="226"/>
      <c r="B114" s="226"/>
      <c r="C114" s="207" t="str">
        <f>IF(AND(A114="",B114="",E114=""),"",IF(A114="","Missing golfer",IF(COUNTIF(Field!$B$5:$B$124,SUBSTITUTE(SUBSTITUTE(SUBSTITUTE(A114,"~","~~"),"*","~*"),"?","~?"))&lt;&gt;1,"Check field",IF(COUNTIF($A$7:$A$126,SUBSTITUTE(SUBSTITUTE(SUBSTITUTE(A114,"~","~~"),"*","~*"),"?","~?"))&lt;&gt;1,"Duplicate assignment",IF(B114="","Needs an owner","Assigned")))))</f>
        <v/>
      </c>
      <c r="D114" s="207" t="str">
        <f>IF(AND(C114="Assigned",Rules!B26&lt;&gt;"",A114=Rules!B26),"Winner","")</f>
        <v/>
      </c>
      <c r="E114" s="226"/>
    </row>
    <row r="115" ht="20" customHeight="1">
      <c r="A115" s="226"/>
      <c r="B115" s="226"/>
      <c r="C115" s="207" t="str">
        <f>IF(AND(A115="",B115="",E115=""),"",IF(A115="","Missing golfer",IF(COUNTIF(Field!$B$5:$B$124,SUBSTITUTE(SUBSTITUTE(SUBSTITUTE(A115,"~","~~"),"*","~*"),"?","~?"))&lt;&gt;1,"Check field",IF(COUNTIF($A$7:$A$126,SUBSTITUTE(SUBSTITUTE(SUBSTITUTE(A115,"~","~~"),"*","~*"),"?","~?"))&lt;&gt;1,"Duplicate assignment",IF(B115="","Needs an owner","Assigned")))))</f>
        <v/>
      </c>
      <c r="D115" s="207" t="str">
        <f>IF(AND(C115="Assigned",Rules!B26&lt;&gt;"",A115=Rules!B26),"Winner","")</f>
        <v/>
      </c>
      <c r="E115" s="226"/>
    </row>
    <row r="116" ht="20" customHeight="1">
      <c r="A116" s="226"/>
      <c r="B116" s="226"/>
      <c r="C116" s="207" t="str">
        <f>IF(AND(A116="",B116="",E116=""),"",IF(A116="","Missing golfer",IF(COUNTIF(Field!$B$5:$B$124,SUBSTITUTE(SUBSTITUTE(SUBSTITUTE(A116,"~","~~"),"*","~*"),"?","~?"))&lt;&gt;1,"Check field",IF(COUNTIF($A$7:$A$126,SUBSTITUTE(SUBSTITUTE(SUBSTITUTE(A116,"~","~~"),"*","~*"),"?","~?"))&lt;&gt;1,"Duplicate assignment",IF(B116="","Needs an owner","Assigned")))))</f>
        <v/>
      </c>
      <c r="D116" s="207" t="str">
        <f>IF(AND(C116="Assigned",Rules!B26&lt;&gt;"",A116=Rules!B26),"Winner","")</f>
        <v/>
      </c>
      <c r="E116" s="226"/>
    </row>
    <row r="117" ht="20" customHeight="1">
      <c r="A117" s="226"/>
      <c r="B117" s="226"/>
      <c r="C117" s="207" t="str">
        <f>IF(AND(A117="",B117="",E117=""),"",IF(A117="","Missing golfer",IF(COUNTIF(Field!$B$5:$B$124,SUBSTITUTE(SUBSTITUTE(SUBSTITUTE(A117,"~","~~"),"*","~*"),"?","~?"))&lt;&gt;1,"Check field",IF(COUNTIF($A$7:$A$126,SUBSTITUTE(SUBSTITUTE(SUBSTITUTE(A117,"~","~~"),"*","~*"),"?","~?"))&lt;&gt;1,"Duplicate assignment",IF(B117="","Needs an owner","Assigned")))))</f>
        <v/>
      </c>
      <c r="D117" s="207" t="str">
        <f>IF(AND(C117="Assigned",Rules!B26&lt;&gt;"",A117=Rules!B26),"Winner","")</f>
        <v/>
      </c>
      <c r="E117" s="226"/>
    </row>
    <row r="118" ht="20" customHeight="1">
      <c r="A118" s="226"/>
      <c r="B118" s="226"/>
      <c r="C118" s="207" t="str">
        <f>IF(AND(A118="",B118="",E118=""),"",IF(A118="","Missing golfer",IF(COUNTIF(Field!$B$5:$B$124,SUBSTITUTE(SUBSTITUTE(SUBSTITUTE(A118,"~","~~"),"*","~*"),"?","~?"))&lt;&gt;1,"Check field",IF(COUNTIF($A$7:$A$126,SUBSTITUTE(SUBSTITUTE(SUBSTITUTE(A118,"~","~~"),"*","~*"),"?","~?"))&lt;&gt;1,"Duplicate assignment",IF(B118="","Needs an owner","Assigned")))))</f>
        <v/>
      </c>
      <c r="D118" s="207" t="str">
        <f>IF(AND(C118="Assigned",Rules!B26&lt;&gt;"",A118=Rules!B26),"Winner","")</f>
        <v/>
      </c>
      <c r="E118" s="226"/>
    </row>
    <row r="119" ht="20" customHeight="1">
      <c r="A119" s="226"/>
      <c r="B119" s="226"/>
      <c r="C119" s="207" t="str">
        <f>IF(AND(A119="",B119="",E119=""),"",IF(A119="","Missing golfer",IF(COUNTIF(Field!$B$5:$B$124,SUBSTITUTE(SUBSTITUTE(SUBSTITUTE(A119,"~","~~"),"*","~*"),"?","~?"))&lt;&gt;1,"Check field",IF(COUNTIF($A$7:$A$126,SUBSTITUTE(SUBSTITUTE(SUBSTITUTE(A119,"~","~~"),"*","~*"),"?","~?"))&lt;&gt;1,"Duplicate assignment",IF(B119="","Needs an owner","Assigned")))))</f>
        <v/>
      </c>
      <c r="D119" s="207" t="str">
        <f>IF(AND(C119="Assigned",Rules!B26&lt;&gt;"",A119=Rules!B26),"Winner","")</f>
        <v/>
      </c>
      <c r="E119" s="226"/>
    </row>
    <row r="120" ht="20" customHeight="1">
      <c r="A120" s="226"/>
      <c r="B120" s="226"/>
      <c r="C120" s="207" t="str">
        <f>IF(AND(A120="",B120="",E120=""),"",IF(A120="","Missing golfer",IF(COUNTIF(Field!$B$5:$B$124,SUBSTITUTE(SUBSTITUTE(SUBSTITUTE(A120,"~","~~"),"*","~*"),"?","~?"))&lt;&gt;1,"Check field",IF(COUNTIF($A$7:$A$126,SUBSTITUTE(SUBSTITUTE(SUBSTITUTE(A120,"~","~~"),"*","~*"),"?","~?"))&lt;&gt;1,"Duplicate assignment",IF(B120="","Needs an owner","Assigned")))))</f>
        <v/>
      </c>
      <c r="D120" s="207" t="str">
        <f>IF(AND(C120="Assigned",Rules!B26&lt;&gt;"",A120=Rules!B26),"Winner","")</f>
        <v/>
      </c>
      <c r="E120" s="226"/>
    </row>
    <row r="121" ht="20" customHeight="1">
      <c r="A121" s="226"/>
      <c r="B121" s="226"/>
      <c r="C121" s="207" t="str">
        <f>IF(AND(A121="",B121="",E121=""),"",IF(A121="","Missing golfer",IF(COUNTIF(Field!$B$5:$B$124,SUBSTITUTE(SUBSTITUTE(SUBSTITUTE(A121,"~","~~"),"*","~*"),"?","~?"))&lt;&gt;1,"Check field",IF(COUNTIF($A$7:$A$126,SUBSTITUTE(SUBSTITUTE(SUBSTITUTE(A121,"~","~~"),"*","~*"),"?","~?"))&lt;&gt;1,"Duplicate assignment",IF(B121="","Needs an owner","Assigned")))))</f>
        <v/>
      </c>
      <c r="D121" s="207" t="str">
        <f>IF(AND(C121="Assigned",Rules!B26&lt;&gt;"",A121=Rules!B26),"Winner","")</f>
        <v/>
      </c>
      <c r="E121" s="226"/>
    </row>
    <row r="122" ht="20" customHeight="1">
      <c r="A122" s="226"/>
      <c r="B122" s="226"/>
      <c r="C122" s="207" t="str">
        <f>IF(AND(A122="",B122="",E122=""),"",IF(A122="","Missing golfer",IF(COUNTIF(Field!$B$5:$B$124,SUBSTITUTE(SUBSTITUTE(SUBSTITUTE(A122,"~","~~"),"*","~*"),"?","~?"))&lt;&gt;1,"Check field",IF(COUNTIF($A$7:$A$126,SUBSTITUTE(SUBSTITUTE(SUBSTITUTE(A122,"~","~~"),"*","~*"),"?","~?"))&lt;&gt;1,"Duplicate assignment",IF(B122="","Needs an owner","Assigned")))))</f>
        <v/>
      </c>
      <c r="D122" s="207" t="str">
        <f>IF(AND(C122="Assigned",Rules!B26&lt;&gt;"",A122=Rules!B26),"Winner","")</f>
        <v/>
      </c>
      <c r="E122" s="226"/>
    </row>
    <row r="123" ht="20" customHeight="1">
      <c r="A123" s="226"/>
      <c r="B123" s="226"/>
      <c r="C123" s="207" t="str">
        <f>IF(AND(A123="",B123="",E123=""),"",IF(A123="","Missing golfer",IF(COUNTIF(Field!$B$5:$B$124,SUBSTITUTE(SUBSTITUTE(SUBSTITUTE(A123,"~","~~"),"*","~*"),"?","~?"))&lt;&gt;1,"Check field",IF(COUNTIF($A$7:$A$126,SUBSTITUTE(SUBSTITUTE(SUBSTITUTE(A123,"~","~~"),"*","~*"),"?","~?"))&lt;&gt;1,"Duplicate assignment",IF(B123="","Needs an owner","Assigned")))))</f>
        <v/>
      </c>
      <c r="D123" s="207" t="str">
        <f>IF(AND(C123="Assigned",Rules!B26&lt;&gt;"",A123=Rules!B26),"Winner","")</f>
        <v/>
      </c>
      <c r="E123" s="226"/>
    </row>
    <row r="124" ht="20" customHeight="1">
      <c r="A124" s="226"/>
      <c r="B124" s="226"/>
      <c r="C124" s="207" t="str">
        <f>IF(AND(A124="",B124="",E124=""),"",IF(A124="","Missing golfer",IF(COUNTIF(Field!$B$5:$B$124,SUBSTITUTE(SUBSTITUTE(SUBSTITUTE(A124,"~","~~"),"*","~*"),"?","~?"))&lt;&gt;1,"Check field",IF(COUNTIF($A$7:$A$126,SUBSTITUTE(SUBSTITUTE(SUBSTITUTE(A124,"~","~~"),"*","~*"),"?","~?"))&lt;&gt;1,"Duplicate assignment",IF(B124="","Needs an owner","Assigned")))))</f>
        <v/>
      </c>
      <c r="D124" s="207" t="str">
        <f>IF(AND(C124="Assigned",Rules!B26&lt;&gt;"",A124=Rules!B26),"Winner","")</f>
        <v/>
      </c>
      <c r="E124" s="226"/>
    </row>
    <row r="125" ht="20" customHeight="1">
      <c r="A125" s="226"/>
      <c r="B125" s="226"/>
      <c r="C125" s="207" t="str">
        <f>IF(AND(A125="",B125="",E125=""),"",IF(A125="","Missing golfer",IF(COUNTIF(Field!$B$5:$B$124,SUBSTITUTE(SUBSTITUTE(SUBSTITUTE(A125,"~","~~"),"*","~*"),"?","~?"))&lt;&gt;1,"Check field",IF(COUNTIF($A$7:$A$126,SUBSTITUTE(SUBSTITUTE(SUBSTITUTE(A125,"~","~~"),"*","~*"),"?","~?"))&lt;&gt;1,"Duplicate assignment",IF(B125="","Needs an owner","Assigned")))))</f>
        <v/>
      </c>
      <c r="D125" s="207" t="str">
        <f>IF(AND(C125="Assigned",Rules!B26&lt;&gt;"",A125=Rules!B26),"Winner","")</f>
        <v/>
      </c>
      <c r="E125" s="226"/>
    </row>
    <row r="126" ht="20" customHeight="1">
      <c r="A126" s="226"/>
      <c r="B126" s="226"/>
      <c r="C126" s="207" t="str">
        <f>IF(AND(A126="",B126="",E126=""),"",IF(A126="","Missing golfer",IF(COUNTIF(Field!$B$5:$B$124,SUBSTITUTE(SUBSTITUTE(SUBSTITUTE(A126,"~","~~"),"*","~*"),"?","~?"))&lt;&gt;1,"Check field",IF(COUNTIF($A$7:$A$126,SUBSTITUTE(SUBSTITUTE(SUBSTITUTE(A126,"~","~~"),"*","~*"),"?","~?"))&lt;&gt;1,"Duplicate assignment",IF(B126="","Needs an owner","Assigned")))))</f>
        <v/>
      </c>
      <c r="D126" s="207" t="str">
        <f>IF(AND(C126="Assigned",Rules!B26&lt;&gt;"",A126=Rules!B26),"Winner","")</f>
        <v/>
      </c>
      <c r="E126" s="226"/>
    </row>
    <row r="127" ht="25" customHeight="1">
      <c r="A127" s="165"/>
      <c r="B127" s="165"/>
      <c r="C127" s="165"/>
      <c r="D127" s="165"/>
      <c r="E127" s="165"/>
    </row>
    <row r="128" ht="25" customHeight="1">
      <c r="A128" s="165"/>
      <c r="B128" s="165"/>
      <c r="C128" s="165"/>
      <c r="D128" s="165"/>
      <c r="E128" s="165"/>
    </row>
    <row r="129" ht="36" customHeight="1">
      <c r="A129" s="166" t="str">
        <f>IF(COUNTA(Field!B5:B124)=0,"Add confirmed golfers in Field before drawing",IF(COUNTA(Field!B5:B124)=COUNTIF(C7:C126,"Assigned"),"All field golfers assigned. Save and share this draw.","Assignment check: "&amp;COUNTIF(C7:C126,"Assigned")&amp;" of "&amp;COUNTA(Field!B5:B124)&amp;" field golfers assigned."))</f>
        <v>Add confirmed golfers in Field before drawing</v>
      </c>
      <c r="B129" s="166"/>
      <c r="C129" s="166"/>
      <c r="D129" s="166"/>
      <c r="E129" s="166"/>
    </row>
    <row r="130" ht="25" customHeight="1">
      <c r="A130" s="165"/>
      <c r="B130" s="165"/>
      <c r="C130" s="165"/>
      <c r="D130" s="165"/>
      <c r="E130" s="165"/>
    </row>
    <row r="131" ht="25" customHeight="1">
      <c r="A131" s="165"/>
      <c r="B131" s="165"/>
      <c r="C131" s="165"/>
      <c r="D131" s="165"/>
      <c r="E131" s="165"/>
    </row>
  </sheetData>
  <sheetProtection sheet="1" objects="1" scenarios="1" selectLockedCells="0" selectUnlockedCells="0"/>
  <mergeCells>
    <mergeCell ref="A1:D1"/>
    <mergeCell ref="A2:D2"/>
    <mergeCell ref="A3:D3"/>
    <mergeCell ref="A4:D4"/>
    <mergeCell ref="A5:D5"/>
    <mergeCell ref="A129:D129"/>
  </mergeCells>
  <pageMargins left="0.35" right="0.35" top="0.35" bottom="0.35" header="0.15" footer="0.15"/>
  <pageSetup paperSize="1" orientation="portrait" fitToWidth="1" fitToHeight="0"/>
</worksheet>
</file>

<file path=xl/worksheets/sheet12.xml><?xml version="1.0" encoding="utf-8"?>
<worksheet xmlns="http://schemas.openxmlformats.org/spreadsheetml/2006/main">
  <sheetPr>
    <pageSetUpPr fitToPage="1"/>
  </sheetPr>
  <sheetViews>
    <sheetView showGridLines="0" workbookViewId="0"/>
  </sheetViews>
  <sheetFormatPr defaultRowHeight="15"/>
  <cols>
    <col min="1" max="1" width="12" hidden="0" customWidth="1"/>
    <col min="2" max="2" width="12" hidden="0" customWidth="1"/>
    <col min="3" max="3" width="12" hidden="0" customWidth="1"/>
    <col min="4" max="4" width="12" hidden="0" customWidth="1"/>
    <col min="5" max="5" width="12" hidden="0" customWidth="1"/>
    <col min="6" max="6" width="12" hidden="0" customWidth="1"/>
  </cols>
  <sheetData>
    <row r="1" ht="34" customHeight="1">
      <c r="A1" s="190" t="str">
        <f>IF(OR(Rules!B28="Snake draft",Rules!B28="Handicapped"),Rules!B28&amp;" — Pick form",IF(Rules!B28="Tiered picks","Use Pick sheet for Tiered picks",IF(Rules!B28="Random draw","Use Random draw for assignments","Choose the five-pick format in Rules B28")))</f>
        <v>Use Pick sheet for Tiered picks</v>
      </c>
      <c r="B1" s="166"/>
      <c r="C1" s="166"/>
      <c r="D1" s="166"/>
      <c r="E1" s="166"/>
      <c r="F1" s="166"/>
    </row>
    <row r="2" ht="36" customHeight="1">
      <c r="A2" s="166" t="str">
        <f>IF(Rules!B5="","Name your pool in Rules",Rules!B5)</f>
        <v>Name your pool in Rules</v>
      </c>
      <c r="B2" s="166"/>
      <c r="C2" s="166"/>
      <c r="D2" s="166"/>
      <c r="E2" s="166"/>
      <c r="F2" s="166"/>
    </row>
    <row r="3" ht="36" customHeight="1">
      <c r="A3" s="166" t="str">
        <f>IF(Rules!B6="","Set deadline in Rules","Deadline: "&amp;Rules!B6)</f>
        <v>Set deadline in Rules</v>
      </c>
      <c r="B3" s="166"/>
      <c r="C3" s="166"/>
      <c r="D3" s="166"/>
      <c r="E3" s="166"/>
      <c r="F3" s="166"/>
    </row>
    <row r="4" ht="36" customHeight="1">
      <c r="A4" s="166" t="str">
        <f>IF(Rules!B7="","Set submission destination in Rules","Send to: "&amp;Rules!B7)</f>
        <v>Set submission destination in Rules</v>
      </c>
      <c r="B4" s="166"/>
      <c r="C4" s="166"/>
      <c r="D4" s="166"/>
      <c r="E4" s="166"/>
      <c r="F4" s="166"/>
    </row>
    <row r="5" ht="28" customHeight="1">
      <c r="A5" s="166"/>
      <c r="B5" s="166"/>
      <c r="C5" s="166"/>
      <c r="D5" s="166"/>
      <c r="E5" s="166"/>
      <c r="F5" s="166"/>
    </row>
    <row r="6" ht="36" customHeight="1">
      <c r="A6" s="166" t="str">
        <v>Entry name: __________________________    Entry ID: __________</v>
      </c>
      <c r="B6" s="166"/>
      <c r="C6" s="166"/>
      <c r="D6" s="166"/>
      <c r="E6" s="166"/>
      <c r="F6" s="166"/>
    </row>
    <row r="7" ht="36" customHeight="1">
      <c r="A7" s="166" t="str">
        <v>Contact: _____________________________    Submitted: _________</v>
      </c>
      <c r="B7" s="166"/>
      <c r="C7" s="166"/>
      <c r="D7" s="166"/>
      <c r="E7" s="166"/>
      <c r="F7" s="166"/>
    </row>
    <row r="8" ht="36" customHeight="1">
      <c r="A8" s="166" t="str">
        <v>Select five different golfers. For a draft, record only your own drafted golfers.</v>
      </c>
      <c r="B8" s="166"/>
      <c r="C8" s="166"/>
      <c r="D8" s="166"/>
      <c r="E8" s="166"/>
      <c r="F8" s="166"/>
    </row>
    <row r="9" ht="28" customHeight="1">
      <c r="A9" s="166"/>
      <c r="B9" s="166"/>
      <c r="C9" s="166"/>
      <c r="D9" s="166"/>
      <c r="E9" s="166"/>
      <c r="F9" s="166"/>
    </row>
    <row r="10" ht="30" customHeight="1">
      <c r="A10" s="166" t="str">
        <v>Pick 1: __________________________________________________________</v>
      </c>
      <c r="B10" s="166"/>
      <c r="C10" s="166"/>
      <c r="D10" s="166"/>
      <c r="E10" s="166"/>
      <c r="F10" s="166"/>
    </row>
    <row r="11" ht="30" customHeight="1">
      <c r="A11" s="166" t="str">
        <v>Pick 2: __________________________________________________________</v>
      </c>
      <c r="B11" s="166"/>
      <c r="C11" s="166"/>
      <c r="D11" s="166"/>
      <c r="E11" s="166"/>
      <c r="F11" s="166"/>
    </row>
    <row r="12" ht="30" customHeight="1">
      <c r="A12" s="166" t="str">
        <v>Pick 3: __________________________________________________________</v>
      </c>
      <c r="B12" s="166"/>
      <c r="C12" s="166"/>
      <c r="D12" s="166"/>
      <c r="E12" s="166"/>
      <c r="F12" s="166"/>
    </row>
    <row r="13" ht="30" customHeight="1">
      <c r="A13" s="166" t="str">
        <v>Pick 4: __________________________________________________________</v>
      </c>
      <c r="B13" s="166"/>
      <c r="C13" s="166"/>
      <c r="D13" s="166"/>
      <c r="E13" s="166"/>
      <c r="F13" s="166"/>
    </row>
    <row r="14" ht="30" customHeight="1">
      <c r="A14" s="166" t="str">
        <v>Pick 5: __________________________________________________________</v>
      </c>
      <c r="B14" s="166"/>
      <c r="C14" s="166"/>
      <c r="D14" s="166"/>
      <c r="E14" s="166"/>
      <c r="F14" s="166"/>
    </row>
    <row r="15" ht="28" customHeight="1">
      <c r="A15" s="166"/>
      <c r="B15" s="166"/>
      <c r="C15" s="166"/>
      <c r="D15" s="166"/>
      <c r="E15" s="166"/>
      <c r="F15" s="166"/>
    </row>
    <row r="16" ht="32" customHeight="1">
      <c r="A16" s="166" t="str">
        <v>Winning score prediction (if your tie rule uses one): __________________</v>
      </c>
      <c r="B16" s="166"/>
      <c r="C16" s="166"/>
      <c r="D16" s="166"/>
      <c r="E16" s="166"/>
      <c r="F16" s="166"/>
    </row>
    <row r="17" ht="42" customHeight="1">
      <c r="A17" s="166" t="str">
        <v>Lowest four adjusted scores count. For Handicapped, publish Field E with the field list so everyone can see the stroke adjustments.</v>
      </c>
      <c r="B17" s="166"/>
      <c r="C17" s="166"/>
      <c r="D17" s="166"/>
      <c r="E17" s="166"/>
      <c r="F17" s="166"/>
    </row>
    <row r="18" ht="28" customHeight="1">
      <c r="A18" s="166"/>
      <c r="B18" s="166"/>
      <c r="C18" s="166"/>
      <c r="D18" s="166"/>
      <c r="E18" s="166"/>
      <c r="F18" s="166"/>
    </row>
    <row r="19" ht="40" customHeight="1">
      <c r="A19" s="166" t="str">
        <f>IF(Rules!B8="","Missed cut: complete Rules before printing","Missed cut: "&amp;Rules!B8)</f>
        <v>Missed cut: House rule: 36-hole to-par score +16 (80 per unplayed round). Enter the result in Field C.</v>
      </c>
      <c r="B19" s="166"/>
      <c r="C19" s="166"/>
      <c r="D19" s="166"/>
      <c r="E19" s="166"/>
      <c r="F19" s="166"/>
    </row>
    <row r="20" ht="40" customHeight="1">
      <c r="A20" s="166" t="str">
        <f>IF(Rules!B9="","Withdrawal: complete Rules before printing","Withdrawal: "&amp;Rules!B9)</f>
        <v>Withdrawal: House rule: WD/DQ receives +40 in Field C. Handicapped pools add Field E once.</v>
      </c>
      <c r="B20" s="166"/>
      <c r="C20" s="166"/>
      <c r="D20" s="166"/>
      <c r="E20" s="166"/>
      <c r="F20" s="166"/>
    </row>
    <row r="21" ht="40" customHeight="1">
      <c r="A21" s="166" t="str">
        <f>IF(Rules!B10="","Ties / prizes: complete Rules before printing","Ties / prizes: "&amp;Rules!B10)</f>
        <v>Ties / prizes: Split tied prizes equally. Equal totals share a place.</v>
      </c>
      <c r="B21" s="166"/>
      <c r="C21" s="166"/>
      <c r="D21" s="166"/>
      <c r="E21" s="166"/>
      <c r="F21" s="166"/>
    </row>
    <row r="22" ht="40" customHeight="1">
      <c r="A22" s="166" t="str">
        <f>IF(Rules!B11="","Substitutions: complete Rules before printing","Substitutions: "&amp;Rules!B11)</f>
        <v>Substitutions: Eligible replacements before deadline only; retain a correction record. No changes after deadline.</v>
      </c>
      <c r="B22" s="166"/>
      <c r="C22" s="166"/>
      <c r="D22" s="166"/>
      <c r="E22" s="166"/>
      <c r="F22" s="166"/>
    </row>
    <row r="23" ht="28" customHeight="1">
      <c r="A23" s="166"/>
      <c r="B23" s="166"/>
      <c r="C23" s="166"/>
      <c r="D23" s="166"/>
      <c r="E23" s="166"/>
      <c r="F23" s="166"/>
    </row>
    <row r="24" ht="28" customHeight="1">
      <c r="A24" s="166" t="str">
        <v>Keep a copy. The organizer records and checks picks manually.</v>
      </c>
      <c r="B24" s="166"/>
      <c r="C24" s="166"/>
      <c r="D24" s="166"/>
      <c r="E24" s="166"/>
      <c r="F24" s="166"/>
    </row>
  </sheetData>
  <sheetProtection sheet="1" objects="1" scenarios="1" selectLockedCells="0" selectUnlockedCells="0"/>
  <mergeCells>
    <mergeCell ref="A1:F1"/>
    <mergeCell ref="A2:F2"/>
    <mergeCell ref="A3:F3"/>
    <mergeCell ref="A4:F4"/>
    <mergeCell ref="A6:F6"/>
    <mergeCell ref="A7:F7"/>
    <mergeCell ref="A8:F8"/>
    <mergeCell ref="A10:F10"/>
    <mergeCell ref="A11:F11"/>
    <mergeCell ref="A12:F12"/>
    <mergeCell ref="A13:F13"/>
    <mergeCell ref="A14:F14"/>
    <mergeCell ref="A16:F16"/>
    <mergeCell ref="A17:F17"/>
    <mergeCell ref="A19:F19"/>
    <mergeCell ref="A20:F20"/>
    <mergeCell ref="A21:F21"/>
    <mergeCell ref="A22:F22"/>
    <mergeCell ref="A24:F24"/>
  </mergeCells>
  <pageMargins left="0.35" right="0.35" top="0.35" bottom="0.35" header="0.15" footer="0.15"/>
  <pageSetup paperSize="1" orientation="portrait" fitToWidth="1" fitToHeight="1"/>
</worksheet>
</file>